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gorp\OneDrive\Desktop\Muniti\פרויקטים\מודיעין עילית\מסמכי המכרז\"/>
    </mc:Choice>
  </mc:AlternateContent>
  <xr:revisionPtr revIDLastSave="0" documentId="13_ncr:1_{C82DA52E-2787-46F5-860C-D147C9DEAE8F}" xr6:coauthVersionLast="47" xr6:coauthVersionMax="47" xr10:uidLastSave="{00000000-0000-0000-0000-000000000000}"/>
  <workbookProtection workbookAlgorithmName="SHA-512" workbookHashValue="m6PPDIaGtBtI96z/sQxHYib1IHYwziB9vHyUoOA8PytlHLg9I7TTM2jV4XK1roHxu32JF+qgrbpzW9Yv60OjCw==" workbookSaltValue="yxeFoLa4kJlmcTRzqeT47A==" workbookSpinCount="100000" lockStructure="1"/>
  <bookViews>
    <workbookView xWindow="-109" yWindow="-109" windowWidth="26301" windowHeight="14169" xr2:uid="{00000000-000D-0000-FFFF-FFFF00000000}"/>
  </bookViews>
  <sheets>
    <sheet name="סיכום" sheetId="7" r:id="rId1"/>
    <sheet name="אשכול א" sheetId="3" r:id="rId2"/>
    <sheet name="אשכול ב" sheetId="5" r:id="rId3"/>
    <sheet name="אשכול ג" sheetId="6" r:id="rId4"/>
  </sheets>
  <definedNames>
    <definedName name="_xlnm._FilterDatabase" localSheetId="1" hidden="1">'אשכול א'!$A$2:$J$128</definedName>
    <definedName name="_xlnm._FilterDatabase" localSheetId="2" hidden="1">'אשכול ב'!$A$2:$J$31</definedName>
    <definedName name="_xlnm._FilterDatabase" localSheetId="3" hidden="1">'אשכול ג'!$A$2:$J$29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3" l="1"/>
  <c r="G21" i="6" l="1"/>
  <c r="G22" i="6"/>
  <c r="G18" i="6"/>
  <c r="G19" i="6"/>
  <c r="G20" i="6"/>
  <c r="G11" i="6"/>
  <c r="G24" i="5"/>
  <c r="G25" i="5"/>
  <c r="G22" i="5"/>
  <c r="G15" i="5"/>
  <c r="G10" i="5"/>
  <c r="G8" i="5"/>
  <c r="G9" i="5"/>
  <c r="G6" i="5"/>
  <c r="G109" i="3"/>
  <c r="G86" i="3"/>
  <c r="G87" i="3"/>
  <c r="G88" i="3"/>
  <c r="G80" i="3"/>
  <c r="G77" i="3"/>
  <c r="G78" i="3"/>
  <c r="G52" i="3"/>
  <c r="G48" i="3"/>
  <c r="G49" i="3"/>
  <c r="G50" i="3"/>
  <c r="G51" i="3"/>
  <c r="G53" i="3"/>
  <c r="G24" i="3"/>
  <c r="G13" i="3"/>
  <c r="G11" i="3"/>
  <c r="G7" i="3"/>
  <c r="G16" i="3" l="1"/>
  <c r="G37" i="3"/>
  <c r="G38" i="3"/>
  <c r="G39" i="3"/>
  <c r="G40" i="3"/>
  <c r="G17" i="3" l="1"/>
  <c r="G18" i="3" s="1"/>
  <c r="G116" i="3"/>
  <c r="G23" i="6"/>
  <c r="G13" i="6" l="1"/>
  <c r="G12" i="6"/>
  <c r="G14" i="6"/>
  <c r="G36" i="3"/>
  <c r="G47" i="3" l="1"/>
  <c r="A1" i="6" l="1"/>
  <c r="A1" i="5"/>
  <c r="G5" i="6"/>
  <c r="G6" i="6"/>
  <c r="G9" i="6"/>
  <c r="G10" i="6"/>
  <c r="G17" i="6"/>
  <c r="G24" i="6" l="1"/>
  <c r="G15" i="6"/>
  <c r="G7" i="6"/>
  <c r="G25" i="6" s="1"/>
  <c r="A6" i="3"/>
  <c r="A7" i="3" s="1"/>
  <c r="A8" i="3" s="1"/>
  <c r="G5" i="3"/>
  <c r="G31" i="6" l="1"/>
  <c r="G32" i="6" s="1"/>
  <c r="B5" i="7" s="1"/>
  <c r="G7" i="5"/>
  <c r="G11" i="5"/>
  <c r="G12" i="5"/>
  <c r="G16" i="5"/>
  <c r="G17" i="5"/>
  <c r="G18" i="5"/>
  <c r="G19" i="5"/>
  <c r="G23" i="5"/>
  <c r="G26" i="5" s="1"/>
  <c r="G65" i="3"/>
  <c r="G13" i="5" l="1"/>
  <c r="A9" i="3"/>
  <c r="A10" i="3" s="1"/>
  <c r="G20" i="5"/>
  <c r="A11" i="3" l="1"/>
  <c r="A12" i="3" s="1"/>
  <c r="G27" i="5"/>
  <c r="G33" i="5" s="1"/>
  <c r="G34" i="5" s="1"/>
  <c r="B4" i="7" s="1"/>
  <c r="G54" i="3"/>
  <c r="A13" i="3" l="1"/>
  <c r="A16" i="3" s="1"/>
  <c r="A17" i="3" s="1"/>
  <c r="A20" i="3" s="1"/>
  <c r="G91" i="3"/>
  <c r="G74" i="3"/>
  <c r="G61" i="3"/>
  <c r="G35" i="3" l="1"/>
  <c r="G30" i="3"/>
  <c r="G9" i="3" l="1"/>
  <c r="G10" i="3"/>
  <c r="G58" i="3" l="1"/>
  <c r="G126" i="3" l="1"/>
  <c r="G127" i="3" l="1"/>
  <c r="G124" i="3"/>
  <c r="G119" i="3" l="1"/>
  <c r="G118" i="3"/>
  <c r="G117" i="3"/>
  <c r="G115" i="3"/>
  <c r="G114" i="3"/>
  <c r="G111" i="3"/>
  <c r="G110" i="3"/>
  <c r="G108" i="3"/>
  <c r="G107" i="3"/>
  <c r="G106" i="3"/>
  <c r="G105" i="3"/>
  <c r="G104" i="3"/>
  <c r="G101" i="3"/>
  <c r="G100" i="3"/>
  <c r="G99" i="3"/>
  <c r="G98" i="3"/>
  <c r="G97" i="3"/>
  <c r="G89" i="3"/>
  <c r="G85" i="3"/>
  <c r="G90" i="3"/>
  <c r="G82" i="3"/>
  <c r="G81" i="3"/>
  <c r="G79" i="3"/>
  <c r="G76" i="3"/>
  <c r="G75" i="3"/>
  <c r="G73" i="3"/>
  <c r="G72" i="3"/>
  <c r="G71" i="3"/>
  <c r="G70" i="3"/>
  <c r="G69" i="3"/>
  <c r="G68" i="3"/>
  <c r="G67" i="3"/>
  <c r="G66" i="3"/>
  <c r="G64" i="3"/>
  <c r="G60" i="3"/>
  <c r="G59" i="3"/>
  <c r="G57" i="3"/>
  <c r="G46" i="3"/>
  <c r="G44" i="3"/>
  <c r="G45" i="3"/>
  <c r="G96" i="3"/>
  <c r="G95" i="3"/>
  <c r="G94" i="3"/>
  <c r="G41" i="3"/>
  <c r="G42" i="3" s="1"/>
  <c r="G31" i="3"/>
  <c r="G29" i="3"/>
  <c r="G28" i="3"/>
  <c r="G27" i="3"/>
  <c r="G26" i="3"/>
  <c r="G25" i="3"/>
  <c r="G23" i="3"/>
  <c r="G22" i="3"/>
  <c r="G21" i="3"/>
  <c r="G20" i="3"/>
  <c r="G12" i="3"/>
  <c r="G8" i="3"/>
  <c r="G6" i="3"/>
  <c r="G14" i="3" s="1"/>
  <c r="G62" i="3" l="1"/>
  <c r="G55" i="3"/>
  <c r="G33" i="3"/>
  <c r="G92" i="3"/>
  <c r="G102" i="3"/>
  <c r="G83" i="3"/>
  <c r="G120" i="3"/>
  <c r="G112" i="3"/>
  <c r="G121" i="3" l="1"/>
  <c r="G125" i="3" s="1"/>
  <c r="G128" i="3" s="1"/>
  <c r="G130" i="3" s="1"/>
  <c r="G131" i="3" l="1"/>
  <c r="B3" i="7"/>
  <c r="A21" i="3" l="1"/>
  <c r="A22" i="3" s="1"/>
  <c r="A23" i="3" s="1"/>
  <c r="A24" i="3" l="1"/>
  <c r="A25" i="3" s="1"/>
  <c r="A26" i="3" s="1"/>
  <c r="A27" i="3" s="1"/>
  <c r="A28" i="3" s="1"/>
  <c r="A29" i="3" s="1"/>
  <c r="A30" i="3" l="1"/>
  <c r="A31" i="3" s="1"/>
  <c r="A32" i="3" l="1"/>
  <c r="A35" i="3" s="1"/>
  <c r="A36" i="3" s="1"/>
  <c r="A37" i="3" s="1"/>
  <c r="A38" i="3" s="1"/>
  <c r="A39" i="3" s="1"/>
  <c r="A40" i="3" s="1"/>
  <c r="A41" i="3" s="1"/>
  <c r="A44" i="3" s="1"/>
  <c r="A45" i="3" s="1"/>
  <c r="A46" i="3" s="1"/>
  <c r="A47" i="3" s="1"/>
  <c r="A48" i="3" s="1"/>
  <c r="A49" i="3" s="1"/>
  <c r="A50" i="3" s="1"/>
  <c r="A51" i="3" s="1"/>
  <c r="A52" i="3" s="1"/>
  <c r="A53" i="3" s="1"/>
  <c r="A54" i="3" s="1"/>
  <c r="A57" i="3" l="1"/>
  <c r="A58" i="3" l="1"/>
  <c r="A59" i="3" s="1"/>
  <c r="A60" i="3" s="1"/>
  <c r="A61" i="3" s="1"/>
  <c r="A64" i="3" s="1"/>
  <c r="A65" i="3" s="1"/>
  <c r="A66" i="3" s="1"/>
  <c r="A67" i="3" s="1"/>
  <c r="A68" i="3" s="1"/>
  <c r="A69" i="3" s="1"/>
  <c r="A70" i="3" s="1"/>
  <c r="A71" i="3" s="1"/>
  <c r="A72" i="3" l="1"/>
  <c r="A73" i="3" s="1"/>
  <c r="A74" i="3" s="1"/>
  <c r="A75" i="3" s="1"/>
  <c r="A76" i="3" s="1"/>
  <c r="A77" i="3" l="1"/>
  <c r="A78" i="3" s="1"/>
  <c r="A79" i="3" s="1"/>
  <c r="A80" i="3" l="1"/>
  <c r="A81" i="3" s="1"/>
  <c r="A82" i="3" s="1"/>
  <c r="A85" i="3" s="1"/>
  <c r="A86" i="3" s="1"/>
  <c r="A87" i="3" s="1"/>
  <c r="A88" i="3" s="1"/>
  <c r="A89" i="3" s="1"/>
  <c r="A90" i="3" s="1"/>
  <c r="A91" i="3" s="1"/>
  <c r="A94" i="3" s="1"/>
  <c r="A95" i="3" s="1"/>
  <c r="A96" i="3" s="1"/>
  <c r="A97" i="3" s="1"/>
  <c r="A98" i="3" s="1"/>
  <c r="A99" i="3" s="1"/>
  <c r="A100" i="3" s="1"/>
  <c r="A101" i="3" s="1"/>
  <c r="A104" i="3" s="1"/>
  <c r="A105" i="3" s="1"/>
  <c r="A106" i="3" s="1"/>
  <c r="A107" i="3" s="1"/>
  <c r="A108" i="3" s="1"/>
  <c r="A109" i="3" l="1"/>
  <c r="A110" i="3" s="1"/>
  <c r="A111" i="3" s="1"/>
  <c r="A114" i="3" s="1"/>
  <c r="A115" i="3" s="1"/>
  <c r="A116" i="3" s="1"/>
  <c r="A117" i="3" l="1"/>
  <c r="A118" i="3" s="1"/>
  <c r="A119" i="3" s="1"/>
  <c r="A123" i="3" s="1"/>
  <c r="A124" i="3" s="1"/>
  <c r="A125" i="3" s="1"/>
  <c r="A126" i="3" s="1"/>
  <c r="A127" i="3" s="1"/>
  <c r="A6" i="5" s="1"/>
  <c r="A7" i="5" s="1"/>
  <c r="A8" i="5" s="1"/>
  <c r="A9" i="5" s="1"/>
  <c r="A10" i="5" s="1"/>
  <c r="A11" i="5" s="1"/>
  <c r="A12" i="5" s="1"/>
  <c r="A15" i="5" s="1"/>
  <c r="A16" i="5" s="1"/>
  <c r="A17" i="5" s="1"/>
  <c r="A18" i="5" s="1"/>
  <c r="A19" i="5" s="1"/>
  <c r="A22" i="5" s="1"/>
  <c r="A23" i="5" s="1"/>
  <c r="A24" i="5" s="1"/>
  <c r="A25" i="5" s="1"/>
  <c r="A29" i="5" s="1"/>
  <c r="A30" i="5" s="1"/>
  <c r="A5" i="6" s="1"/>
  <c r="A6" i="6" s="1"/>
  <c r="A9" i="6" s="1"/>
  <c r="A10" i="6" s="1"/>
  <c r="A11" i="6" s="1"/>
  <c r="A12" i="6" s="1"/>
  <c r="A13" i="6" s="1"/>
  <c r="A14" i="6" s="1"/>
  <c r="A17" i="6" s="1"/>
  <c r="A18" i="6" s="1"/>
  <c r="A19" i="6" s="1"/>
  <c r="A20" i="6" s="1"/>
  <c r="A21" i="6" s="1"/>
  <c r="A22" i="6" s="1"/>
  <c r="A23" i="6" s="1"/>
  <c r="A27" i="6" s="1"/>
  <c r="A28" i="6" s="1"/>
</calcChain>
</file>

<file path=xl/sharedStrings.xml><?xml version="1.0" encoding="utf-8"?>
<sst xmlns="http://schemas.openxmlformats.org/spreadsheetml/2006/main" count="526" uniqueCount="253">
  <si>
    <t>סיכום אוטומטי</t>
  </si>
  <si>
    <t>סכום לפני מע"מ</t>
  </si>
  <si>
    <t>משקל האשכול בניקוד המחיר</t>
  </si>
  <si>
    <t>סה"כ לאשכול א - מערכות עירוניות</t>
  </si>
  <si>
    <t>סה"כ לאשכול ב - מערכות היקפיות</t>
  </si>
  <si>
    <t>סה"כ לאשכול ג - תקשורת סיב עירונית</t>
  </si>
  <si>
    <t xml:space="preserve"> - **אשכול א' - מערכות עירוניות**</t>
  </si>
  <si>
    <t>חובה</t>
  </si>
  <si>
    <t>.</t>
  </si>
  <si>
    <t>פריט נדרש</t>
  </si>
  <si>
    <t>כמות למכרז</t>
  </si>
  <si>
    <t>יח' מידה</t>
  </si>
  <si>
    <t>מחיר יח' מרבי
לפני מע"מ</t>
  </si>
  <si>
    <t>הערות ודרישות משלימות (מחייבות)</t>
  </si>
  <si>
    <t>יצרן \ קבלן משנה</t>
  </si>
  <si>
    <t>דגם \ תיאור עבודה</t>
  </si>
  <si>
    <t>קישור למפרט</t>
  </si>
  <si>
    <t>חלק 1 - מערכות עיקריות</t>
  </si>
  <si>
    <t>מצלמות וכריזה</t>
  </si>
  <si>
    <t>קומפ'</t>
  </si>
  <si>
    <t>מצלמת כיפה 4MP (Dome) אנטי-ונדאלית לתנאי חוץ כולל אנליטיקה ותאורת IR לטווח 50 מ', עדשת VF 2.8~12מ"מ וקופסת חיבורים אינטגרלית בגוף המצלמה
כדוגמת  iDS-2CD7146G0-IZ(H)S(Y</t>
  </si>
  <si>
    <t>כולל רישיון ערוץ וידאו במערכת הניהול וההקלטה</t>
  </si>
  <si>
    <t>מצלמת צינור 4MP (Bullet) אנטי-ונדאלית לתנאי חוץ כולל אנליטיקה ותאורת IR לטווח 50 מ', עדשת VF 2.8~12מ"מ, קופסת חיבורים אינטגרלית בזרוע המצלמה, כולל מתאמי התקנה לקיר, פינה או עמוד
כדוגמת   iDS-2CD7A46G0-IZHS</t>
  </si>
  <si>
    <t>מצלמת PTZ 8MP  בעלת זום x42 כולל תאורת IR  לטווח 500 מ', אנטי ונדאלית להתקנה חיצונית, כולל מתאם לפינה, קיר או עמוד עם קופסת חיבורים אינטגרלית
כדוגמת DS-2DF8C842IXG-EL</t>
  </si>
  <si>
    <t>מצלמת צינור אנטי-ונדאלית standalone ברזולוציית 8MP כולל פנל סולרי, מצברים ל-24 שע' פעולה, מודול 4G LTE , כדוגמת DS-2XS6A87G1-LS תוצרת Hikvision או שוו"ע מאושר כולל מתאמי התקנה לעמוד או קיר לבחירת המזמין</t>
  </si>
  <si>
    <t>כולל חיבור למערכות הטמ"ס והשו"ב להעברת וידאו + התרעות אנליטיקה + מצב סוללה
כולל רישיון ערוץ וידאו במערכת הניהול וההקלטה
כולל מתאמי התקנה לעמוד או קיר לבחירת המזמין</t>
  </si>
  <si>
    <t xml:space="preserve">מצלמת LPR 4MP למהירויות נמוכות - כדוגמת Hikvision iDS-2CD7A46G0/P-IZHS או שוו"ע מאושר, עם עדשה 8-32 מ"מ </t>
  </si>
  <si>
    <t>כולל מתאמי התקנה לעמוד, הגדרת חוקי גילוי ואינטגרציה מלאה מול מערכות הניהול
כולל רישיון ערוץ וידאו ורישיון LPR במערכות הניהול וההקלטה</t>
  </si>
  <si>
    <t>-</t>
  </si>
  <si>
    <t>שופר כריזהPOE  IP כולל ממשק למערכת ניהול הוידאו לכריזה ישירה</t>
  </si>
  <si>
    <t>סה"כ לפרק מצלמות וכריזה:</t>
  </si>
  <si>
    <t>מערכות אינטרקום ובקרת כניסה</t>
  </si>
  <si>
    <t>תחנה שולחנית פנימית 7" כולל מעמד לשולחן–  Hikvision DS-KH6320 + DS-KABH6320-T 
צבע לבחירת המזמין</t>
  </si>
  <si>
    <t>קיט אינטרקום עד 3 שלוחות כולל קודן,מסך,מצלמה,התקנה ע"ג הטיח או תחת הטיח, לחצן פתיחת דלת, לחצן פתיחת חירום,מנעול אלקטרומגנטי 600 או מנעול חשמלי 500</t>
  </si>
  <si>
    <t>סה"כ לפרק מערכות אינטרקום ובקרה כניסה:</t>
  </si>
  <si>
    <t>מחשוב ושרתים</t>
  </si>
  <si>
    <t>כולל אינטגרציה למערכות הטמ"ס והשו"ב במכרז זה, הגדרת חוקים והגדרות על פי הנחיות המזמין</t>
  </si>
  <si>
    <t>תוספת כונן קשיח 8TB HDD לשרת\מחשב כדוגמת WD Purple או שוו"ע מאושר</t>
  </si>
  <si>
    <t>כולל מתאמים כנדרש</t>
  </si>
  <si>
    <t>תוספת כונן קשיח 10TB HDD לשרת\מחשב כדוגמת WD Purple או שוו"ע מאושר</t>
  </si>
  <si>
    <t>תוספת כונן קשיח 2TB HDD לשרת\מחשב כדוגמת WD Purple או שוו"ע מאושר</t>
  </si>
  <si>
    <t>תוספת כונן קשיח 4TB HDD לשרת\מחשב כדוגמת WD Purple או שוו"ע מאושר</t>
  </si>
  <si>
    <t>תוספת כונן קשיח SSD 1TB לשרת\מחשב  כדוגמת WD Blue או שוו"ע מאושר</t>
  </si>
  <si>
    <t>עמדת עבודה (קליינט) כולל מחשב וכלל הציוד הנלווה כנדרש במפרט- כולל מסך</t>
  </si>
  <si>
    <t>כולל ספקי כוח ומתאמי תקשורת, עבודות הקמה והגדרה כנדרש,  הקשחת המחשב וביטול תהליכים, תוכנות, שירותים ופרוטוקולים שאינם חיוניים, הקשחה והגדרה לפי הנחיות המזמין,  שיוך והגדרת הרשאות ומשתמשים, התקנה והפעלה של תוכנות קליינט למערכות המרלוונטיות ועוד כנדרש לפי המפרט</t>
  </si>
  <si>
    <t>סה"כ לפרק מחשוב ושרתים:</t>
  </si>
  <si>
    <t>מולטימדיה</t>
  </si>
  <si>
    <t>מסך מחשב שולחני 27"</t>
  </si>
  <si>
    <t>כולל מתאמי התקנה על פי הצורך, ספקי כוח וכבילה מכל סוג באורך הנדרש</t>
  </si>
  <si>
    <t>מסך מחשב שולחני 32"</t>
  </si>
  <si>
    <t>מסך 3X1.80 (קיר מסכים) טכנולוגיית COB LED גודל הLED 0.9מ"מ כולל יחידת ניהול וידיאו NOVA STAR כולל כניסת פיצול המסך ל-9 מוניטורים</t>
  </si>
  <si>
    <t>יחידת  Joystick עם מסך מובנה לניהול מצלמות בממשק USB
כדוגמת DS-1600K(B)</t>
  </si>
  <si>
    <t xml:space="preserve">צמד מרחיקים KVM לשני מסכי HDMI אקטיבי 4K בלבד עד 250 מטר </t>
  </si>
  <si>
    <t>סה"כ לפרק מולטימדיה וריהוט ייעודי:</t>
  </si>
  <si>
    <t>תקשורת - ציוד ליבה</t>
  </si>
  <si>
    <r>
      <rPr>
        <b/>
        <sz val="11"/>
        <color rgb="FF000000"/>
        <rFont val="Calibri"/>
        <family val="2"/>
        <scheme val="minor"/>
      </rPr>
      <t xml:space="preserve">מתג רשת 8 מבואות PoE </t>
    </r>
    <r>
      <rPr>
        <sz val="11"/>
        <color rgb="FF000000"/>
        <rFont val="Calibri"/>
        <family val="2"/>
        <scheme val="minor"/>
      </rPr>
      <t>כולל מתאמי התקנה לארון, ספק כוח וכבל, מגשר בצורת "ר" לכל מבואה במתג</t>
    </r>
  </si>
  <si>
    <t>Ubiquiti</t>
  </si>
  <si>
    <t>USW-Enterprise-8-PoE</t>
  </si>
  <si>
    <r>
      <rPr>
        <b/>
        <sz val="11"/>
        <color rgb="FF000000"/>
        <rFont val="Calibri"/>
        <family val="2"/>
        <scheme val="minor"/>
      </rPr>
      <t xml:space="preserve">מתג רשת 16 מבואות PoE </t>
    </r>
    <r>
      <rPr>
        <sz val="11"/>
        <color rgb="FF000000"/>
        <rFont val="Calibri"/>
        <family val="2"/>
        <scheme val="minor"/>
      </rPr>
      <t>כולל מתאמי התקנה לארון, ספק כוח וכבל, מגשר בצורת "ר" לכל מבואה במתג</t>
    </r>
  </si>
  <si>
    <t>USW-Pro-Max-16-PoE</t>
  </si>
  <si>
    <r>
      <t xml:space="preserve">נתב/מתג רשת L3 עם 24 מבואות PoE </t>
    </r>
    <r>
      <rPr>
        <sz val="11"/>
        <color theme="1"/>
        <rFont val="Calibri"/>
        <family val="2"/>
        <scheme val="minor"/>
      </rPr>
      <t>כולל מתאמי התקנה לארון, ספק כוח וכבל, מגשר בצורת "ר" לכל מבואה במתג</t>
    </r>
  </si>
  <si>
    <t>USW-Pro-Max-24-PoE</t>
  </si>
  <si>
    <r>
      <t xml:space="preserve">נתב/מתג רשת L3 עם 48 מבואות PoE </t>
    </r>
    <r>
      <rPr>
        <sz val="11"/>
        <color theme="1"/>
        <rFont val="Calibri"/>
        <family val="2"/>
        <scheme val="minor"/>
      </rPr>
      <t>כולל מתאמי התקנה לארון, ספק כוח וכבל, מגשר בצורת "ר" לכל מבואה במתג</t>
    </r>
  </si>
  <si>
    <t>USW-Pro-Max-48-PoE</t>
  </si>
  <si>
    <t>יח' \ שנה</t>
  </si>
  <si>
    <t>רישוי שנתי להגנת זמן אמת מורחבת לרכיב ה-Gateway</t>
  </si>
  <si>
    <t>CyberSecure Enterprise</t>
  </si>
  <si>
    <t>יחידת SFP+  10Gbps לסיב SM תואמת למתג המוצע</t>
  </si>
  <si>
    <t>סה"כ לפרק תקשורת - ציוד ליבה</t>
  </si>
  <si>
    <t>תקשורת אלחוטית</t>
  </si>
  <si>
    <t>נתב סלולארי תעשייתי 5G LTE התומך ב-2 כרטיסי SIM במקביל כולל הספקת והתקנת אנטנה חיצונית עד 10 מ'</t>
  </si>
  <si>
    <t>כולל חיבור והגדרות מול רשתות התקשורת הרלוונטיות</t>
  </si>
  <si>
    <t>כולל תוכנת ניטור וניהול רשת אלחוטית, PDU, יחידות סנכרון וכל הנדרש להפעלה מלאה</t>
  </si>
  <si>
    <r>
      <t>זוג עורקים Point to Point FD 1,000Mbs (1Gbs) לטווח מינימלי של 2ק"מ</t>
    </r>
    <r>
      <rPr>
        <sz val="11"/>
        <color theme="1"/>
        <rFont val="Calibri"/>
        <family val="2"/>
        <scheme val="minor"/>
      </rPr>
      <t xml:space="preserve"> – תוצרת Radwin או שוו"ע מאושר</t>
    </r>
  </si>
  <si>
    <t xml:space="preserve">זוג עורקים מילימטריים Point to Point 10,000Mbs (10Gbps) המוגדרים לשימוש כתשתית Backbone
</t>
  </si>
  <si>
    <t>אספקת כרטיס SIM וחבילת תקשורת סלולר אינטרנט בלבד לשידור וידאו ונתונים למוקד - רוחב סרט יציב להעלאה 100mb/s לפחות ונפח חודשי ללא הגבלה, כתובת IP קבועה (סטאטית)</t>
  </si>
  <si>
    <t>מנוי\שנה</t>
  </si>
  <si>
    <t xml:space="preserve">כולל הגדרה מול מערכות המוקד ומערכות ניטור\הגנת הרשת, תחזוקת תקינות הקו ותמיכה מול ספק התקשורת </t>
  </si>
  <si>
    <t>סה"כ לפרק תקשורת אלחוטית:</t>
  </si>
  <si>
    <t>תשתיות פסיביות</t>
  </si>
  <si>
    <t>פנל ייצוג נחושת 12 מבואות להתקנה במסד \ ארון חוץ כולל קיסטונים ומגשרים</t>
  </si>
  <si>
    <t xml:space="preserve">פנל ייצוג אופטי SM ל-4 מבואות להתקנה  ע"ג פס DIN במסד \ ארון חוץ כולל מחברים ומגשרים </t>
  </si>
  <si>
    <t>כולל אספקה והתקנת פס DIN ומחברים כנדרש</t>
  </si>
  <si>
    <t xml:space="preserve">פנל ייצוג אופטי SM ל-12 מבואות להתקנה במסד \ ארון חוץ כולל מחברים ומגשרים </t>
  </si>
  <si>
    <t>כבל פלדה למתיחת כבילה וצנרת כולל מותחנים וקיבוע כבל\צינור לכבל הפלדה</t>
  </si>
  <si>
    <t>מ'</t>
  </si>
  <si>
    <t xml:space="preserve">סיב אופטי Single mode 12 גידים Outdoor </t>
  </si>
  <si>
    <t>כולל נשיפה\השחלה\הנחה, ריתוכים ומחברים בשני קצוות, ייצוג בפאנל אופטי ובדיקת OTDR לאחר התקנה</t>
  </si>
  <si>
    <t xml:space="preserve">סיב אופטי Single mode 24 גידים Outdoor </t>
  </si>
  <si>
    <r>
      <t xml:space="preserve">אספקה והתקנת קלוז'ר לסיב אופטי </t>
    </r>
    <r>
      <rPr>
        <b/>
        <u/>
        <sz val="11"/>
        <color theme="1"/>
        <rFont val="Calibri"/>
        <family val="2"/>
        <scheme val="minor"/>
      </rPr>
      <t>לתנאי פנים בתוך ארונית תקשורת או ע"ג פס DIN</t>
    </r>
    <r>
      <rPr>
        <b/>
        <sz val="11"/>
        <color theme="1"/>
        <rFont val="Calibri"/>
        <family val="2"/>
        <scheme val="minor"/>
      </rPr>
      <t>, כולל חיתוך, ריתוכים, פיגטיילים ואיטום כנדרש</t>
    </r>
  </si>
  <si>
    <t>כבל תקשורת Cat6a כולל מחברים ונקודת תקשורת בקצוות כולל נשיפה\השחלה\הנחה, ייצוג בפאנל נחושת ובדיקת עוצמת אות לאחר התקנה</t>
  </si>
  <si>
    <t>כבל תקשורת Cat7 Outdoor כולל מחברים ונקודת תקשורת בקצוות כולל נשיפה\השחלה\הנחה, ייצוג בפאנל נחושת ובדיקת עוצמת אות לאחר התקנה</t>
  </si>
  <si>
    <t>כבל רמקולים דו-גידי NYY כולל השחלה\הנחה וחיבור בשני הקצוות</t>
  </si>
  <si>
    <t>כבל חשמל בידוד כפול  תקני להעברת מתח של עד 32A 220V תואם לאזור ההתקנה</t>
  </si>
  <si>
    <t>צינור שרשורי משוריין (PVC עם מיגון מתכת פנימי) בקוטר חיצוני 30 מ"מ</t>
  </si>
  <si>
    <t>צינור שרשורי פלסטי כבה מאליו (בעל תו תקן) בקוטר חיצוני 32 מ"מ</t>
  </si>
  <si>
    <t>צינור קוברה בעל דופן פנימית חלקה להשחלה, קוטר פנימי 100 מ"מ</t>
  </si>
  <si>
    <r>
      <t xml:space="preserve">צינור יק"ע (יחס 1:13 מ"מ לפחות) ייעודי לתקשורת בעל ת"י 1531 המתאים להשחלה בנשיפה כולל דיפון סיליקון פנימי, כולל חט השחלה 8 מ"מ - </t>
    </r>
    <r>
      <rPr>
        <b/>
        <u/>
        <sz val="11"/>
        <color theme="1"/>
        <rFont val="Calibri"/>
        <family val="2"/>
        <scheme val="minor"/>
      </rPr>
      <t>בקוטר 75 מ"מ</t>
    </r>
  </si>
  <si>
    <t>תעלת פח להתקנה חיצונית - 100*40 מ"מ כולל מכסה וחוצץ פנימי</t>
  </si>
  <si>
    <t>תעלת PVC 40*60 מ"מ כולל מכסה</t>
  </si>
  <si>
    <t>סה"כ לפרק תשתיות פסיביות:</t>
  </si>
  <si>
    <t>קונזולות, תרנים ורכיבים נלווים</t>
  </si>
  <si>
    <t>עמוד התקנה ומיגון מתכתי למצלמת LPR Bullet בגובה 0.5 מ' כולל ביסוס בטון בעומק של עד 50 ס"מ</t>
  </si>
  <si>
    <t>תורן 6 מ' מפלדה כולל ביסוס בטון ואישור קונסטרוקטור</t>
  </si>
  <si>
    <t>עמוד תקשורת מעץ בגובה 6 מ' כולל ביסוס בטון קבוע\נייד והובלה לאתר</t>
  </si>
  <si>
    <t>עמוד תקשורת מעץ בגובה 8.5 מ' כולל ביסוס בטון קבוע \ נייד והובלה לאתר</t>
  </si>
  <si>
    <t>תוספת קוביית ביסוס בטון יבילה כולל מתאמים להתקנת תורן מתכת \ עץ</t>
  </si>
  <si>
    <t>סורג היקפי למיגון עמוד בפני טיפוס - קוטר 70 ס"מ</t>
  </si>
  <si>
    <t>סה"כ לפרק קונזולות, תרנים ורכיבים נלווים:</t>
  </si>
  <si>
    <t>ארונות תקשורת ותאי בקרה</t>
  </si>
  <si>
    <t>מסד שרתים ותקשורת Indoor Rack 44U כולל מנעול בריח קדמי ואחורי עם 2 מפתחות, 4 חיבורי tamper, בקר להעברת התראות</t>
  </si>
  <si>
    <t>מסד שרתים ותקשורת Indoor Rack 15U כולל מנעול בריח קדמי ואחורי עם 2 מפתחות, 4 חיבורי tamper, בקר להעברת התראות כולל UPS 1KVA</t>
  </si>
  <si>
    <t>מסד שרתים ותקשורת Indoor Rack 10U כולל מנעול בריח קדמי ואחורי עם 2 מפתחות, 4 חיבורי tamper, בקר להעברת התראות כולל UPS 1KVA</t>
  </si>
  <si>
    <t>ארון תקן בזק להתקנה חיצונית כולל ידית נעילה במידות H800XW600XD300 מ"מ כולל פלטת גב מתכתית, מאווררים, פסי DIN ותעלות פנימיות, סט מאמ"תים, מגן ברקים, הכנות לחיבורי חשמל, חיישן TAMPER ובקר להעברת התרעות פתיחה ותקלת מצברים</t>
  </si>
  <si>
    <t>ארון תקשורת Outdoor רצפתי בממדים H1200XW800XD500 כולל פלטת גב מתכתית, מאווררים, פסי DIN ותעלות פנימיות, סט מאמ"תים, מגן ברקים, הכנות לחיבורי חשמל, חיישן TAMPER ובקר להעברת התרעות פתיחה ותקלת מצברים, כולל צוקל ויציקת בטון לביסוס, תא מצברים נפרד</t>
  </si>
  <si>
    <t>גומחת תקשורת מבטון, כולל תקרה תוצרת רדימיקס או ש"ע לארון תקשורת Outdoor במכרז זה כולל דלת פלדה (עובי 3 מ"מ) עם פתחי אוורור ושני מנעולי רתק, כולל חיפוי אבן מותאם לדרישות המזמין</t>
  </si>
  <si>
    <t>כולל חפירה / חציבה זהירה וגישוש למניעת ניתוק תשתיות חוצות בעומק 80 ס"מ, יציקת בטון ב-30 לעיגון הגומחה, יציקת צוקל בטון ומסגרת מתכת, הולכת צנרת דרך הצוקל, פילוס ועיגון הגומחה והתקנת ארונית התקשורת</t>
  </si>
  <si>
    <t>חיישן לגילוי והתרעה על פתיחת גוב</t>
  </si>
  <si>
    <t>כולל יח' תקשורת מקומית לשידור למוקד בתקשורת קווית\אלחוטית</t>
  </si>
  <si>
    <t>גוב תקשורת P תקן בזק ללא תחתית כולל דיפון תקני כולל מכסה מתכתי כולל נעילה ייעודית למכסה</t>
  </si>
  <si>
    <t>כולל מכסה, אטמים ומחברים כנדרש, אחריות על שיקום שקיעת הגוב וסביבתו לכל אורך תקופת ההתקשרות</t>
  </si>
  <si>
    <t>סה"כ לפרק ארונות תקשורת ותאי בקרה</t>
  </si>
  <si>
    <t>עבודות שונות, חפירות ועבודות עפר</t>
  </si>
  <si>
    <t>כל העבודות בפרק זה יכללו תיאום תשתיות, קבלת היתרים, פיקוח ותיאום מול גורמי העירייה והשיטור, שיקום מלא ומושלם של משטח העבודה במפלס אחיד לשטח, תיאום חסימת כבישים וכל הנדרש לטובת העניין</t>
  </si>
  <si>
    <t>יום עבודה מנוף סל \ במת הרמה לתנאי חוץ עד 12 מטר גובה</t>
  </si>
  <si>
    <t>יום</t>
  </si>
  <si>
    <t>כולל סרט סימון תקני בהתאם לסוג הצנרת (חשמל \ תקשורת)
כולל שיקום אספלט וחיפוי אספלט + מילוי CLSM במרחק 3 מ' מכל צד יחסית למכרז החצייה, לאורך נתיב החפירה</t>
  </si>
  <si>
    <t>חציבה וחפירה באספלט או בטון מ-50 ס"מ ועד עומק 200 ס"מ וברוחב עד 250 ס"מ כולל השגת היתרים ואישורים נדרשים, תיאום תשתיות מול כל הגורמים הרלוונטיים, שיקום מפולס של משטח העבודה, הנחת מצע ודיפון התעלה, הנחת סרט סימון חשמל\תקשורת תקני ופינוי הפסולת</t>
  </si>
  <si>
    <t>כולל סרט סימון תקני בהתאם לסוג הצנרת (חשמל \ תקשורת)</t>
  </si>
  <si>
    <t>פירוק אבנים משתלבות כהכנה לחפירה באדמה, כולל שיקום האבנים המשתלבות בהתאמה מלאה לגוונים ודפוסי הצבע במדרכה</t>
  </si>
  <si>
    <t>מ"ר</t>
  </si>
  <si>
    <t>חדירה לגוב תקשורת קיים, כולל חפירה ושיקום משטח חול \ בטון \ אספלט</t>
  </si>
  <si>
    <t>תיקון סיב אופטי כולל ריתוך, קלוז'ר ובדיקת OTDR למקטע</t>
  </si>
  <si>
    <t>נקודה</t>
  </si>
  <si>
    <t>כולל ניידת שירות אופטית מזוודת וכל הציוד הנדרש, כולל עבודת טכנאי כנדרש</t>
  </si>
  <si>
    <t>שעה</t>
  </si>
  <si>
    <t>כולל ניידת שירות מזוודת וכל הציוד הנדרש</t>
  </si>
  <si>
    <t>בדיקת OTDR למקטע סיב אופטי</t>
  </si>
  <si>
    <t>כולל הגשת דו"ח מפורט ותיעוד המקטע</t>
  </si>
  <si>
    <t>הכנת תיק תיעוד AS-MADE לאתר</t>
  </si>
  <si>
    <t>סה"כ לפרק עבודות שונות, חפירות ועבודות עפר:</t>
  </si>
  <si>
    <t>חשמל וגיבוי מתח</t>
  </si>
  <si>
    <t>אל-פסק 3KVA לתנאי חוץ כולל מצברי גיבוי לשעה כולל ניטור מצב מרחוק (SNMP/מגע יבש)</t>
  </si>
  <si>
    <t>אל-פסק מצבר יבש ONLINE 2KVA לתנאי פנים כולל מצברי גיבוי לחצי שעה כולל ניטור מצב מרחוק (SNMP/מגע יבש)</t>
  </si>
  <si>
    <t>אל-פסק מצבר יבש ONLINE 6KVA לתנאי פנים כולל מצברי גיבוי לחצי שעה כולל ניטור מצב מרחוק (SNMP/מגע יבש)</t>
  </si>
  <si>
    <t>הוספת רכיב מגעים יבשים\SNMP למערכות UPS קיימות לצורך ניטור מרחוק</t>
  </si>
  <si>
    <t>מערכת טעינת מצברים מתאורת לילה, אגירת אנרגיה ופריקה חכמה ביום, כולל בקר טעינה לזרם עד 120AH</t>
  </si>
  <si>
    <t>יחידת פנל סולארי בהספק של 5KVAh כולל בקר אנרגיה לטעינת מצברים, להתקנה על גג או עמוד באתר המזמין, כולל רכיב ניטור ודיווח מצב טעינה. היחידה תכיל את כלל הזיווד המתאים לרבות ארונית חשמל מתאימה IP65, חיווט חשמלי, בקר טעינה ומפסקי חצי אוטומט וכולאי ברקים</t>
  </si>
  <si>
    <t>סה"כ לפרק חשמל וגיבוי מתח:</t>
  </si>
  <si>
    <t>סיכום ביניים - סך מחיר חלק 1 - מערכות עיקריות</t>
  </si>
  <si>
    <t>חלק 2 - הדרכה, שירות ותחזוקה</t>
  </si>
  <si>
    <t xml:space="preserve">אחריות, שירות ותחזוקה לכל מערכות מכרז זה לשלוש שנים (36 חודשים) מיום הקבלה כולל חלקי חילוף ותחזוקה שוטפת </t>
  </si>
  <si>
    <t>כלול</t>
  </si>
  <si>
    <t>כלול במחיר ההצעה</t>
  </si>
  <si>
    <t>על מחירי הפריטים המוצעים לכלול בדק, תמיכה, אחריות ותחזוקה כנדרש במכרז</t>
  </si>
  <si>
    <r>
      <t xml:space="preserve">מתן אחריות, שירות ותחזוקה בשיטת אחריות מקיפה לכל רכיבי המערכות הקיימות, כולל תיקון תקלות, החלפת רכיבים, חלקי חילוף ותחזוקה שוטפת ומונעת, כפי המפורט בנספח המצב הקיים ובהתאם להערכת עלות המערכת הנקובה - </t>
    </r>
    <r>
      <rPr>
        <b/>
        <u/>
        <sz val="11"/>
        <color theme="1"/>
        <rFont val="Calibri"/>
        <family val="2"/>
        <scheme val="minor"/>
      </rPr>
      <t>כולל נוכחות שבועית של טכנאי ליום עבודה בהתאם למפרט</t>
    </r>
  </si>
  <si>
    <t>קומפ' / שנה</t>
  </si>
  <si>
    <t>הרחבת שירות ותחזוקה מלאים לשנה נוספת לתכולת מכרז זה מעבר לשלוש השנים הראשונות כולל חלקי חילוף ותחזוקה שוטפת</t>
  </si>
  <si>
    <t xml:space="preserve"> % / שנה</t>
  </si>
  <si>
    <t>אחוז ממחיר המערכת המלאה, לא כולל: "פרק הדרכה, שירות ותחזוקה", רכיבי המצב הקיים, פרקי "תשתיות פסיביות" ו-"עבודות שונות, חפירות ועבודות עפר", עמודים ותרנים, לא כולל עלות פריטים שהוחלפו ו\או נגרעו משימוש העירייה</t>
  </si>
  <si>
    <t>הגעת טכנאי לאתר \ שטח לפי קריאה לאחר תום חוזה שירות ותחזוקה</t>
  </si>
  <si>
    <t>הדרכת משתמשים ברמת מפעיל \ מנהל - לעד 10 משתתפים</t>
  </si>
  <si>
    <t>כולל חומרי לימוד, ציוד פרזנטציה והדגמת מערכת</t>
  </si>
  <si>
    <t>סיכום ביניים - סך מחיר חלק 2 - הדרכה, שירות ותחזוקה:</t>
  </si>
  <si>
    <t>סה"כ מחיר לחלקים 1+2:</t>
  </si>
  <si>
    <t>סה"כ מחיר כולל מע"מ 18%:</t>
  </si>
  <si>
    <t xml:space="preserve"> - **אשכול ב' - מערכות היקפיות**</t>
  </si>
  <si>
    <t>מס"ד</t>
  </si>
  <si>
    <t>מצלמות טרמיות ומערכות תצפית</t>
  </si>
  <si>
    <t>כולל מתאמי התקנה לעמוד, הגדרת חוקי גילוי ואינטגרציה מלאה מול מערכות הניהול
כולל רישיון ערוץ וידאו במערכת הניהול וההקלטה</t>
  </si>
  <si>
    <t>מצלמת צינור טרמית קבועה משולבת חיישן יום לגילוי שריפות כדוגמת Hikvision DS-2TD2637T-15/P או שוו"ע מאושר</t>
  </si>
  <si>
    <t>כולל מתאמי התקנה לעמוד, כלל רכיבי החומרה והתוכנה הנדרשים לגילוי השריפות, הגדרת חוקי גילוי ואינטגרציה מלאה מול מערכות הניהול
כולל רישיון ערוץ וידאו במערכת הניהול וההקלטה</t>
  </si>
  <si>
    <t>מצלמה טרמית קבועה -  עדשה בינונית (25~ מ"מ) כולל אנילטיקה לגילוי שריפות כדוגמת Hikvision DS-2TD2167-25/PY או שוו"ע מאושר</t>
  </si>
  <si>
    <t>מערכת תצפית משולבת בתצורת יחצ"ג משולב חיישן טרמי 640X512  עדשה קבועה וחיישן צבע 4MP כדוגמת DS-2TD6267-100C4L/W או שוו"ע מאושר</t>
  </si>
  <si>
    <t>כולל מתאמי התקנה בצד או בראש עמוד, הגדרת חוקי גילוי ואינטגרציה מלאה מול מערכות הניהול
כולל רישיון ערוץ וידאו במערכת הניהול וההקלטה</t>
  </si>
  <si>
    <t>מערכת תצפית משולבת בתצורת יחצ"ג משולב חיישן טרמי 380X280 עדשה קבועה וחיישן צבע 4MP כדוגמת HM-TD5537T-25/W או שוו"ע מאושר</t>
  </si>
  <si>
    <t>מערכות גילוי וזיהוי:</t>
  </si>
  <si>
    <t>כולל רישיון לשילוב המכ"מ במערכת הניהול
HCP-Radar-1Unit</t>
  </si>
  <si>
    <t>מכ"מ לטווח 500 מ' כולל מתאם לקיר או עמוד</t>
  </si>
  <si>
    <t>מכ"מ לטווח 1,000 מ' כולל מתאם לקיר או עמוד</t>
  </si>
  <si>
    <t>מערכת ניהול מכ"מ - חומרה ותוכנת בסיס לתמיכה עד 20 מכ"מים, כולל כל הנדרש להפעלת יכולות אנליטיקה, ניהול ושליטה</t>
  </si>
  <si>
    <t>כולל אינטגרציה למערכת השו"ב הקיימת</t>
  </si>
  <si>
    <t>צימוד מצלמת PTZ למכ"מ - אנליטיקה לסיווג מטרה ועקיבה בזמן אמת</t>
  </si>
  <si>
    <t>סה"כ לפרק מערכות גילוי וזיהוי:</t>
  </si>
  <si>
    <t>תורן 12 מ' קוני מפלדה כולל ביסוס בטון ואישור קונסטרוקטור כולל סורגי מיגון נגד טיפוס בהיקף העמוד</t>
  </si>
  <si>
    <t>כולל תאורת אזהרה לפי תקני רת"א, אף גשם למצלמות ב-2 גבהים, פתח שירות, תשתית תת"ק בין פתח השירות לארון תקשורת סמוך, אביזרי בטיחות ועגינה</t>
  </si>
  <si>
    <t>תורן 20 מ' קוני מפלדה כולל ביסוס בטון ואישור קונסטרוקטור, כולל סורגי מיגון נגד טיפוס בהיקף העמוד</t>
  </si>
  <si>
    <t>כולל תאורת אזהרה לפי תקני רת"א, אף גשם למצלמות ב-2 גבהים, פתח שירות, תשתית תת"ק בין פתח השירות לארון תקשורת סמוך, אביזרי בטיחות וסולם</t>
  </si>
  <si>
    <t xml:space="preserve">אחריות, שירות ותחזוקה לכל מערכות אשכול זה לשלוש שנים (36 חודשים) מיום הקבלה כולל חלקי חילוף ותחזוקה שוטפת </t>
  </si>
  <si>
    <t>לא לתמחור באשכול זה</t>
  </si>
  <si>
    <t>ימומש על הפריטים באשכול זה לפי ההצעה לסעיף זה באשכול א'</t>
  </si>
  <si>
    <t>סה"כ מחיר לאשכול זה:</t>
  </si>
  <si>
    <t xml:space="preserve"> - **אשכול ג' - תקשורת סיב עירונית**</t>
  </si>
  <si>
    <t>מתג אופטי מאסף ברמת L2 ל- 8 מבואות 10Gb ו-4 מבואות Uplink 25Gb  כולל גישור לפנל ייצוג וכבל DAC למתגים סמוכים במידת הצורך</t>
  </si>
  <si>
    <t>כולל יחידות SFP מתאימות למהירות המבואה - עבור כל המבואות במתג</t>
  </si>
  <si>
    <t>USW-Aggregation</t>
  </si>
  <si>
    <t>נתב אופטי מאסף ברמת L3 ל- 28 מבואות 10Gb ו-4 מבואות Uplink 25Gb  כולל מחברי SFP, גישור לפנל ייצוג וכבל DAC למתגים סמוכים במידת הצורך</t>
  </si>
  <si>
    <t>כולל יחידות SFP מתאימות למהירות המבואה - עבור כל המבואות במתג
כולל ספק כוח כפול</t>
  </si>
  <si>
    <t>USW-Pro-XG-Aggregation</t>
  </si>
  <si>
    <t>צנרת וכבילה</t>
  </si>
  <si>
    <t>סיב אופטי Single mode 48 גידים Outdoor  סיבים המיועד ע"י היצרן לשמש כתשתית Backbone</t>
  </si>
  <si>
    <t>סיב אופטי Single mode 96 גידים Outdoor  סיבים המיועד ע"י היצרן לשמש כתשתית Backbone</t>
  </si>
  <si>
    <r>
      <t xml:space="preserve">אספקה והתקנת קלוז'ר DOME לסיב אופטי </t>
    </r>
    <r>
      <rPr>
        <b/>
        <u/>
        <sz val="11"/>
        <color theme="1"/>
        <rFont val="Calibri"/>
        <family val="2"/>
        <scheme val="minor"/>
      </rPr>
      <t>לתנאי חוץ</t>
    </r>
    <r>
      <rPr>
        <b/>
        <sz val="11"/>
        <color theme="1"/>
        <rFont val="Calibri"/>
        <family val="2"/>
        <scheme val="minor"/>
      </rPr>
      <t xml:space="preserve"> כולל חיתוך, ריתוכים, פיגטיילים ואיטום כנדרש</t>
    </r>
  </si>
  <si>
    <t>סה"כ לפרק צנרת וכבילה:</t>
  </si>
  <si>
    <t>חריצת מיקרוטרנצ'ר כולל הנחת קסטת נשיפה 4 קנים, שיקום משטח העבודה, איטום הסדק בחומר פלסטי דוחה מים ועמיד בפני חום ושינויי טמפרטורה</t>
  </si>
  <si>
    <t>רוחב עד 4 ס"מ, עומק עד 40 ס"מ
כולל פס מתכת מובנה לגילוי עתידי</t>
  </si>
  <si>
    <t>רוחב עד 4 ס"מ
כולל פס מתכת מובנה לגילוי עתידי</t>
  </si>
  <si>
    <t>תוספת לחריצת מיקוטרנצ'ר עבור קסטת נשיפה 12 קנים בעומק המתאים</t>
  </si>
  <si>
    <t>חפירת טרנצ'ר כולל כיסוי ואיטום CLSM + אספלט חם</t>
  </si>
  <si>
    <t>רוחב עד 10 ס"מ, עומק עד 40 ס"מ
כולל סרט סימון תקני בהתאם לסוג הצנרת (חשמל \ תקשורת)
כולל שיקום אספלט וחיפוי אספלט + מילוי CLSM במרחק 3 מ' מכל צד יחסית למכרז החצייה, לאורך נתיב החפירה</t>
  </si>
  <si>
    <t>עגלת חץ וציוד סימון וחסימת נתיב - לעד 2 נתיבי תנועה</t>
  </si>
  <si>
    <t>כולל כל הציוד הנדרש, כוח אדם להקמה ותפעול חסימת הכביש</t>
  </si>
  <si>
    <t>מסך  קיר 42"</t>
  </si>
  <si>
    <t>מסך קיר 52"</t>
  </si>
  <si>
    <t>כרטיס מסךRTX5080\ מעבד I9 אולטרה\זיכרון 64 גיגה DDR5 ומעלה מהירות 7000 mhz\לוח אם אסוס או גיגהביט ציפסט אחרון ללא WIFI\דיסק קשיח 4TB-M2 עבור ביצועי גימינג/מארז עם קירור יבש ולא נוזלי</t>
  </si>
  <si>
    <t xml:space="preserve"> מחשב ליישומי וידאו כולל מסך</t>
  </si>
  <si>
    <t>מצלמת צינור 8MP (Bullet) אנטי-ונדאלית לתנאי חוץ כולל אנליטיקה ותאורת IR לטווח 50 מ', עדשת VF 2.8~12מ"מ, קופסת חיבורים אינטגרלית בזרוע המצלמה, כולל מתאמי התקנה לקיר, פינה או עמוד
כדוגמת  iDS-2CD7A86G0-IZHS</t>
  </si>
  <si>
    <t>מצלמת LPR ייעודית למהירויות גבוהות - 9MP כדוגמת Hikvision DS-TCV900-BI או שוו"ע מאושר</t>
  </si>
  <si>
    <t>מערכת כריזה IP מזוודת כולל מגבר בהספק 240Watt RMS לארבע יציאות, כולל אינטגרציה למערכת השו"ב והטמ"ס</t>
  </si>
  <si>
    <r>
      <t xml:space="preserve">יחידת NVR IP מקומית עד 4K </t>
    </r>
    <r>
      <rPr>
        <b/>
        <u/>
        <sz val="11"/>
        <color theme="1"/>
        <rFont val="Calibri"/>
        <family val="2"/>
        <scheme val="minor"/>
      </rPr>
      <t>ל-8 ערוצים</t>
    </r>
    <r>
      <rPr>
        <b/>
        <sz val="11"/>
        <color theme="1"/>
        <rFont val="Calibri"/>
        <family val="2"/>
        <scheme val="minor"/>
      </rPr>
      <t xml:space="preserve"> כדוגמת DS-7608NXI-I2/VPRO או שוו"ע מאושר
</t>
    </r>
  </si>
  <si>
    <r>
      <t xml:space="preserve">יחידת NVR IP מקומית </t>
    </r>
    <r>
      <rPr>
        <b/>
        <u/>
        <sz val="11"/>
        <color theme="1"/>
        <rFont val="Calibri"/>
        <family val="2"/>
        <scheme val="minor"/>
      </rPr>
      <t>ל-16 ערוצים</t>
    </r>
    <r>
      <rPr>
        <b/>
        <sz val="11"/>
        <color theme="1"/>
        <rFont val="Calibri"/>
        <family val="2"/>
        <scheme val="minor"/>
      </rPr>
      <t xml:space="preserve"> כדוגמת iDS-7716NXI-M4/X או שוו"ע מאושר
</t>
    </r>
  </si>
  <si>
    <r>
      <t>יחידת NVR IP מקומית</t>
    </r>
    <r>
      <rPr>
        <b/>
        <u/>
        <sz val="11"/>
        <color theme="1"/>
        <rFont val="Calibri"/>
        <family val="2"/>
        <scheme val="minor"/>
      </rPr>
      <t xml:space="preserve"> ל-32 ערוצים</t>
    </r>
    <r>
      <rPr>
        <b/>
        <sz val="11"/>
        <color theme="1"/>
        <rFont val="Calibri"/>
        <family val="2"/>
        <scheme val="minor"/>
      </rPr>
      <t xml:space="preserve"> כדוגמת DS-9632NI-M8(STD) או שוו"ע מאושר
</t>
    </r>
  </si>
  <si>
    <r>
      <t xml:space="preserve">יחידת NVR IP מרכזית </t>
    </r>
    <r>
      <rPr>
        <b/>
        <u/>
        <sz val="11"/>
        <color theme="1"/>
        <rFont val="Calibri"/>
        <family val="2"/>
        <scheme val="minor"/>
      </rPr>
      <t>ל-64 ערוצים</t>
    </r>
    <r>
      <rPr>
        <b/>
        <sz val="11"/>
        <color theme="1"/>
        <rFont val="Calibri"/>
        <family val="2"/>
        <scheme val="minor"/>
      </rPr>
      <t xml:space="preserve"> כדוגמת DS-9664NI-M16(STD) או שוו"ע מאושר
</t>
    </r>
  </si>
  <si>
    <r>
      <t xml:space="preserve">יחידת NVR IP מקומית עד 4K </t>
    </r>
    <r>
      <rPr>
        <b/>
        <u/>
        <sz val="11"/>
        <color theme="1"/>
        <rFont val="Calibri"/>
        <family val="2"/>
        <scheme val="minor"/>
      </rPr>
      <t>ל-128 ערוצים</t>
    </r>
    <r>
      <rPr>
        <b/>
        <sz val="11"/>
        <color theme="1"/>
        <rFont val="Calibri"/>
        <family val="2"/>
        <scheme val="minor"/>
      </rPr>
      <t xml:space="preserve"> , כולל ספק כוח כפול, כדוגמת HikVision DS-96128NI-I24/H כולל ספק כוח כפול, או שוו"ע מאושר</t>
    </r>
  </si>
  <si>
    <t xml:space="preserve"> 15.1 אינץ i9 - מעבד Intel Core Ultra 9 275HX - כונן 1TB - זכרון 32GB - כ.מסך GeForce RTX 5070</t>
  </si>
  <si>
    <t xml:space="preserve"> מחשב נייד וידיאו גיימינג  תחנת עבודה ניידת כולל תיק ועכבר</t>
  </si>
  <si>
    <t>כולל מתאמי התקנה לקיר, ספקי כוח וכבילה מכל סוג באורך הנדרש</t>
  </si>
  <si>
    <t>רכיב ניהול ובקרת הרשת כולל  ספק כוח כפול (Redundant)</t>
  </si>
  <si>
    <t>רכיב Gateway מאובטח כולל ניטור והגנת רשת כולל ספק כוח כפול (Redundant)</t>
  </si>
  <si>
    <t xml:space="preserve">רישוי שנתי לתמיכה ותחזוקה מורחבים לרכיבי ניהול ו-Gateway </t>
  </si>
  <si>
    <t>CloudKey Enterprise</t>
  </si>
  <si>
    <t>Enterprise Fortress Gateway</t>
  </si>
  <si>
    <t>UI Care</t>
  </si>
  <si>
    <t>יחידת SFP GBIC 2.5Gbps לסיב SM תואמת למתג המוצע</t>
  </si>
  <si>
    <t>יחידת SFP GBIC 1Gbps לסיב SM תואמת למתג המוצע</t>
  </si>
  <si>
    <t>צינור קוברה בעל דופן פנימית חלקה להשחלה, קוטר פנימי 75 מ"מ</t>
  </si>
  <si>
    <t>קונזולה 1.5 מ' כולל מתאמי התקנה לקיר\תקרה\חומה\עמוד</t>
  </si>
  <si>
    <t>שעת עבודת טכנאי להעתקת תשתית או פירוק רכיבים קיימים</t>
  </si>
  <si>
    <t>מצלמת צינור טרמית קבועה משולבת חיישן יום לגילוי שריפות כדוגמת Hikvision DS-2TD2628T-7/QA או שוו"ע מאושר
עדשה 6 - 10 מ"מ לבחירת המזמין</t>
  </si>
  <si>
    <t>מצלמה טרמית קבועה -  עדשה בינונית (15~ מ"מ) כולל אנילטיקה לגילוי שריפות כדוגמת Hikvision DS-2TD2167-15/PY או שוו"ע מאושר</t>
  </si>
  <si>
    <t>מצלמה טרמית מתנייעת כיפתית משולבת חיישן יום לגילוי שריפות בטווח בינוני כדוגמת  DS-2TD4228-10/S2 Hikvision או שוו"ע מאושר</t>
  </si>
  <si>
    <t>מכ"מ לטווח 250 מ' כולל מתאם לקיר או עמוד</t>
  </si>
  <si>
    <t>תורן 9 מ' קוני מפלדה כולל ביסוס בטון ואישור קונסטרוקטור כולל סורגי מיגון נגד טיפוס בהיקף העמוד</t>
  </si>
  <si>
    <t>תורן 15 מ' קוני מפלדה כולל ביסוס בטון ואישור קונסטרוקטור כולל סורגי מיגון נגד טיפוס בהיקף העמוד</t>
  </si>
  <si>
    <t>סיב אופטי Single mode 144 גידים Outdoor  סיבים המיועד ע"י היצרן לשמש כתשתית Backbone</t>
  </si>
  <si>
    <t>תוספת לחריצת מיקוטרנצ'ר עבור קסטת נשיפה 6 קנים בעומק המתאים</t>
  </si>
  <si>
    <t>תוספת לחריצת מיקוטרנצ'ר עבור קסטת נשיפה 8 קנים בעומק המתאים</t>
  </si>
  <si>
    <t>חפירה באדמה או חול מ-50 ס"מ ועד עומק 200 ס"מ וברוחב עד 250 ס"מ כולל השגת היתרים ואישורים נדרשים, תיאום תשתיות מול כל הגורמים הרלוונטיים, שיקום מפולס של משטח העבודה, דיפון התעלה והנחת סרט סימון חשמל\תקשורת תקני ופינוי הפסולת</t>
  </si>
  <si>
    <t>כולל פירוק והרכבת אבנים משתלבות במידת הצורך, כולל סרט סימון תקני בהתאם לסוג הצנרת (חשמל \ תקשורת)</t>
  </si>
  <si>
    <t>אחוז הנחת המציע</t>
  </si>
  <si>
    <t>סה"כ מחיר לאחר הנחה
(לא כולל מע"מ)</t>
  </si>
  <si>
    <r>
      <t xml:space="preserve">עורק רב-כיווני (Point-To-Multipoint) - יחידת בסיס (HBS) בגזרת כיסוי אופקית בת 90°  </t>
    </r>
    <r>
      <rPr>
        <sz val="11"/>
        <color rgb="FF000000"/>
        <rFont val="Calibri"/>
        <family val="2"/>
        <scheme val="minor"/>
      </rPr>
      <t xml:space="preserve"> – תוצרת Radwin או שוו"ע מאושר רוחב פס 6 גיגה </t>
    </r>
  </si>
  <si>
    <t>עיריית מודיעין עילית - מכרז 22/2025 - מסמך ד' - כתב הכמויות למכרז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</si>
</sst>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 #,##0.00_);_(* \(#,##0.00\);_(* &quot;-&quot;??_);_(@_)"/>
    <numFmt numFmtId="166" formatCode="0.000"/>
    <numFmt numFmtId="167" formatCode="_ * #,##0.000_ ;_ * \-#,##0.000_ ;_ * &quot;-&quot;??_ ;_ @_ "/>
    <numFmt numFmtId="168" formatCode="_ * #,##0_ ;_ * \-#,##0_ ;_ * &quot;-&quot;??_ ;_ @_ "/>
    <numFmt numFmtId="169" formatCode="&quot;₪&quot;\ #,##0.00"/>
    <numFmt numFmtId="170" formatCode="&quot;₪&quot;\ #,##0"/>
    <numFmt numFmtId="171" formatCode="[$$-409]#,##0"/>
    <numFmt numFmtId="172" formatCode="&quot;₪&quot;#,##0.00"/>
  </numFmts>
  <fonts count="31">
    <font>
      <sz val="11"/>
      <color theme="1"/>
      <name val="Calibri"/>
      <family val="2"/>
      <charset val="177"/>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7"/>
      <scheme val="minor"/>
    </font>
    <font>
      <b/>
      <sz val="11"/>
      <color theme="1"/>
      <name val="Calibri"/>
      <family val="2"/>
      <scheme val="minor"/>
    </font>
    <font>
      <b/>
      <sz val="10"/>
      <color theme="1"/>
      <name val="Calibri"/>
      <family val="2"/>
      <scheme val="minor"/>
    </font>
    <font>
      <b/>
      <u/>
      <sz val="11"/>
      <color theme="1"/>
      <name val="Calibri"/>
      <family val="2"/>
      <scheme val="minor"/>
    </font>
    <font>
      <b/>
      <sz val="11"/>
      <color rgb="FFFF0000"/>
      <name val="Calibri"/>
      <family val="2"/>
      <scheme val="minor"/>
    </font>
    <font>
      <sz val="11"/>
      <color theme="1"/>
      <name val="Calibri"/>
      <family val="2"/>
      <scheme val="minor"/>
    </font>
    <font>
      <b/>
      <sz val="11"/>
      <name val="Calibri"/>
      <family val="2"/>
      <scheme val="minor"/>
    </font>
    <font>
      <b/>
      <sz val="12"/>
      <color rgb="FFFF0000"/>
      <name val="Calibri"/>
      <family val="2"/>
      <scheme val="minor"/>
    </font>
    <font>
      <b/>
      <sz val="14"/>
      <color theme="1"/>
      <name val="Calibri"/>
      <family val="2"/>
      <scheme val="minor"/>
    </font>
    <font>
      <sz val="14"/>
      <color theme="1"/>
      <name val="Calibri"/>
      <family val="2"/>
      <scheme val="minor"/>
    </font>
    <font>
      <sz val="11"/>
      <name val="Calibri"/>
      <family val="2"/>
      <charset val="177"/>
      <scheme val="minor"/>
    </font>
    <font>
      <sz val="11"/>
      <color rgb="FFFF0000"/>
      <name val="Calibri"/>
      <family val="2"/>
      <scheme val="minor"/>
    </font>
    <font>
      <b/>
      <sz val="12"/>
      <color rgb="FFFFC000"/>
      <name val="Calibri"/>
      <family val="2"/>
      <scheme val="minor"/>
    </font>
    <font>
      <b/>
      <sz val="14"/>
      <color rgb="FFFF9966"/>
      <name val="Calibri"/>
      <family val="2"/>
      <scheme val="minor"/>
    </font>
    <font>
      <b/>
      <sz val="14"/>
      <color theme="0" tint="-0.499984740745262"/>
      <name val="Calibri"/>
      <family val="2"/>
      <scheme val="minor"/>
    </font>
    <font>
      <sz val="11"/>
      <color theme="1"/>
      <name val="Calibri"/>
      <family val="2"/>
      <charset val="134"/>
      <scheme val="minor"/>
    </font>
    <font>
      <b/>
      <sz val="16"/>
      <color theme="1"/>
      <name val="Calibri"/>
      <family val="2"/>
      <scheme val="minor"/>
    </font>
    <font>
      <b/>
      <u/>
      <sz val="18"/>
      <color theme="1"/>
      <name val="Calibri"/>
      <family val="2"/>
      <scheme val="minor"/>
    </font>
    <font>
      <b/>
      <sz val="11"/>
      <color rgb="FF000000"/>
      <name val="Calibri"/>
      <family val="2"/>
    </font>
    <font>
      <b/>
      <sz val="11"/>
      <color rgb="FF000000"/>
      <name val="Calibri"/>
      <family val="2"/>
      <scheme val="minor"/>
    </font>
    <font>
      <sz val="11"/>
      <color rgb="FF000000"/>
      <name val="Calibri"/>
      <family val="2"/>
      <scheme val="minor"/>
    </font>
    <font>
      <b/>
      <sz val="11"/>
      <color rgb="FF000000"/>
      <name val="Arial"/>
      <family val="2"/>
    </font>
    <font>
      <sz val="11"/>
      <color rgb="FF000000"/>
      <name val="Arial"/>
      <family val="2"/>
    </font>
    <font>
      <b/>
      <sz val="12"/>
      <color theme="1"/>
      <name val="Calibri"/>
      <family val="2"/>
      <scheme val="minor"/>
    </font>
    <font>
      <sz val="12"/>
      <color theme="1"/>
      <name val="Calibri"/>
      <family val="2"/>
      <scheme val="minor"/>
    </font>
  </fonts>
  <fills count="14">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164"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171" fontId="21" fillId="0" borderId="0">
      <alignment vertical="center"/>
    </xf>
  </cellStyleXfs>
  <cellXfs count="152">
    <xf numFmtId="0" fontId="0" fillId="0" borderId="0" xfId="0"/>
    <xf numFmtId="169" fontId="0" fillId="3" borderId="1" xfId="3" applyNumberFormat="1" applyFont="1" applyFill="1" applyBorder="1" applyAlignment="1" applyProtection="1">
      <alignment horizontal="center" vertical="center"/>
    </xf>
    <xf numFmtId="0" fontId="0" fillId="3" borderId="1" xfId="1" applyNumberFormat="1" applyFont="1" applyFill="1" applyBorder="1" applyAlignment="1" applyProtection="1">
      <alignment horizontal="center" vertical="center" readingOrder="2"/>
    </xf>
    <xf numFmtId="166" fontId="10" fillId="3" borderId="17" xfId="2" applyNumberFormat="1" applyFont="1" applyFill="1" applyBorder="1" applyAlignment="1" applyProtection="1">
      <alignment vertical="center"/>
    </xf>
    <xf numFmtId="0" fontId="0" fillId="3" borderId="1" xfId="1" applyNumberFormat="1" applyFont="1" applyFill="1" applyBorder="1" applyAlignment="1" applyProtection="1">
      <alignment horizontal="center" vertical="center"/>
    </xf>
    <xf numFmtId="0" fontId="7" fillId="2" borderId="13" xfId="1" applyNumberFormat="1" applyFont="1" applyFill="1" applyBorder="1" applyAlignment="1" applyProtection="1"/>
    <xf numFmtId="165" fontId="7" fillId="2" borderId="13" xfId="3" applyFont="1" applyFill="1" applyBorder="1" applyAlignment="1" applyProtection="1">
      <alignment horizontal="center"/>
    </xf>
    <xf numFmtId="0" fontId="0" fillId="3" borderId="2" xfId="1" applyNumberFormat="1" applyFont="1" applyFill="1" applyBorder="1" applyAlignment="1" applyProtection="1">
      <alignment horizontal="center" vertical="center" readingOrder="2"/>
    </xf>
    <xf numFmtId="0" fontId="7" fillId="2" borderId="7" xfId="1" applyNumberFormat="1" applyFont="1" applyFill="1" applyBorder="1" applyAlignment="1" applyProtection="1"/>
    <xf numFmtId="165" fontId="7" fillId="2" borderId="7" xfId="3" applyFont="1" applyFill="1" applyBorder="1" applyAlignment="1" applyProtection="1">
      <alignment horizontal="center"/>
    </xf>
    <xf numFmtId="0" fontId="7" fillId="5" borderId="4" xfId="1" applyNumberFormat="1" applyFont="1" applyFill="1" applyBorder="1" applyAlignment="1" applyProtection="1">
      <alignment horizontal="center"/>
    </xf>
    <xf numFmtId="169" fontId="7" fillId="5" borderId="4" xfId="3" applyNumberFormat="1" applyFont="1" applyFill="1" applyBorder="1" applyAlignment="1" applyProtection="1">
      <alignment horizontal="center"/>
    </xf>
    <xf numFmtId="0" fontId="0" fillId="3" borderId="18" xfId="1" applyNumberFormat="1" applyFont="1" applyFill="1" applyBorder="1" applyAlignment="1" applyProtection="1">
      <alignment horizontal="center" vertical="center" readingOrder="2"/>
    </xf>
    <xf numFmtId="9" fontId="7" fillId="3" borderId="2" xfId="2" applyFont="1" applyFill="1" applyBorder="1" applyAlignment="1" applyProtection="1">
      <alignment horizontal="center" vertical="center" wrapText="1"/>
      <protection locked="0"/>
    </xf>
    <xf numFmtId="9" fontId="0" fillId="3" borderId="1" xfId="1" applyNumberFormat="1" applyFont="1" applyFill="1" applyBorder="1" applyAlignment="1" applyProtection="1">
      <alignment horizontal="center" vertical="center" readingOrder="2"/>
    </xf>
    <xf numFmtId="9" fontId="0" fillId="12" borderId="1" xfId="2" applyFont="1" applyFill="1" applyBorder="1" applyAlignment="1" applyProtection="1">
      <alignment horizontal="center" vertical="center"/>
      <protection locked="0"/>
    </xf>
    <xf numFmtId="9" fontId="7" fillId="5" borderId="4" xfId="2" applyFont="1" applyFill="1" applyBorder="1" applyAlignment="1" applyProtection="1">
      <alignment horizontal="center"/>
      <protection locked="0"/>
    </xf>
    <xf numFmtId="9" fontId="8" fillId="9" borderId="0" xfId="2" applyFont="1" applyFill="1" applyBorder="1" applyAlignment="1" applyProtection="1">
      <alignment horizontal="center"/>
      <protection locked="0"/>
    </xf>
    <xf numFmtId="9" fontId="7" fillId="2" borderId="13" xfId="2" applyFont="1" applyFill="1" applyBorder="1" applyAlignment="1" applyProtection="1">
      <alignment horizontal="center"/>
      <protection locked="0"/>
    </xf>
    <xf numFmtId="9" fontId="7" fillId="2" borderId="7" xfId="2" applyFont="1" applyFill="1" applyBorder="1" applyAlignment="1" applyProtection="1">
      <alignment horizontal="center"/>
      <protection locked="0"/>
    </xf>
    <xf numFmtId="9" fontId="0" fillId="0" borderId="0" xfId="2" applyFont="1" applyAlignment="1" applyProtection="1">
      <alignment horizontal="center"/>
      <protection locked="0"/>
    </xf>
    <xf numFmtId="168" fontId="7" fillId="2" borderId="13" xfId="3"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xf>
    <xf numFmtId="168" fontId="0" fillId="3" borderId="16" xfId="3" applyNumberFormat="1" applyFont="1" applyFill="1" applyBorder="1" applyAlignment="1" applyProtection="1">
      <alignment horizontal="center" vertical="center"/>
    </xf>
    <xf numFmtId="168" fontId="7" fillId="2" borderId="7" xfId="3" applyNumberFormat="1" applyFont="1" applyFill="1" applyBorder="1" applyAlignment="1" applyProtection="1">
      <alignment horizontal="center" vertical="center"/>
    </xf>
    <xf numFmtId="168" fontId="7" fillId="5" borderId="10" xfId="3" applyNumberFormat="1" applyFont="1" applyFill="1" applyBorder="1" applyAlignment="1" applyProtection="1">
      <alignment horizontal="center" vertical="center" wrapText="1"/>
    </xf>
    <xf numFmtId="168" fontId="7" fillId="5" borderId="4" xfId="1" applyNumberFormat="1" applyFont="1" applyFill="1" applyBorder="1" applyAlignment="1" applyProtection="1">
      <alignment horizontal="center"/>
    </xf>
    <xf numFmtId="168" fontId="7" fillId="3" borderId="1" xfId="3" applyNumberFormat="1" applyFont="1" applyFill="1" applyBorder="1" applyAlignment="1" applyProtection="1">
      <alignment horizontal="center" vertical="center"/>
    </xf>
    <xf numFmtId="167" fontId="7" fillId="3" borderId="2" xfId="3" applyNumberFormat="1" applyFont="1" applyFill="1" applyBorder="1" applyAlignment="1" applyProtection="1">
      <alignment horizontal="center" vertical="center"/>
    </xf>
    <xf numFmtId="167" fontId="7" fillId="3" borderId="2" xfId="3" applyNumberFormat="1" applyFont="1" applyFill="1" applyBorder="1" applyAlignment="1" applyProtection="1">
      <alignment horizontal="center" vertical="center" wrapText="1"/>
    </xf>
    <xf numFmtId="170" fontId="0" fillId="3" borderId="1" xfId="1" applyNumberFormat="1" applyFont="1" applyFill="1" applyBorder="1" applyAlignment="1" applyProtection="1">
      <alignment horizontal="center" vertical="center" readingOrder="2"/>
    </xf>
    <xf numFmtId="165" fontId="7" fillId="3" borderId="2" xfId="3" applyFont="1" applyFill="1" applyBorder="1" applyAlignment="1" applyProtection="1">
      <alignment horizontal="center" vertical="center" wrapText="1"/>
    </xf>
    <xf numFmtId="170" fontId="16" fillId="3" borderId="1" xfId="1" applyNumberFormat="1" applyFont="1" applyFill="1" applyBorder="1" applyAlignment="1" applyProtection="1">
      <alignment horizontal="center" vertical="center" readingOrder="2"/>
    </xf>
    <xf numFmtId="170" fontId="0" fillId="3" borderId="2" xfId="1" applyNumberFormat="1" applyFont="1" applyFill="1" applyBorder="1" applyAlignment="1" applyProtection="1">
      <alignment horizontal="center" vertical="center" readingOrder="2"/>
    </xf>
    <xf numFmtId="9" fontId="0" fillId="12" borderId="2" xfId="2" applyFont="1" applyFill="1" applyBorder="1" applyAlignment="1" applyProtection="1">
      <alignment horizontal="center" vertical="center"/>
      <protection locked="0"/>
    </xf>
    <xf numFmtId="169" fontId="0" fillId="3" borderId="2" xfId="3" applyNumberFormat="1" applyFont="1" applyFill="1" applyBorder="1" applyAlignment="1" applyProtection="1">
      <alignment horizontal="center" vertical="center"/>
    </xf>
    <xf numFmtId="168" fontId="0" fillId="3" borderId="2" xfId="3" applyNumberFormat="1" applyFont="1" applyFill="1" applyBorder="1" applyAlignment="1" applyProtection="1">
      <alignment horizontal="center" vertical="center"/>
    </xf>
    <xf numFmtId="168" fontId="0" fillId="7" borderId="17" xfId="3" applyNumberFormat="1" applyFont="1" applyFill="1" applyBorder="1" applyAlignment="1" applyProtection="1">
      <alignment horizontal="center" vertical="center"/>
    </xf>
    <xf numFmtId="0" fontId="0" fillId="7" borderId="17" xfId="1" applyNumberFormat="1" applyFont="1" applyFill="1" applyBorder="1" applyAlignment="1" applyProtection="1">
      <alignment horizontal="center" vertical="center" readingOrder="2"/>
    </xf>
    <xf numFmtId="170" fontId="0" fillId="7" borderId="17" xfId="1" applyNumberFormat="1" applyFont="1" applyFill="1" applyBorder="1" applyAlignment="1" applyProtection="1">
      <alignment horizontal="center" vertical="center" readingOrder="2"/>
    </xf>
    <xf numFmtId="9" fontId="0" fillId="7" borderId="17" xfId="2" applyFont="1" applyFill="1" applyBorder="1" applyAlignment="1" applyProtection="1">
      <alignment horizontal="center" vertical="center"/>
      <protection locked="0"/>
    </xf>
    <xf numFmtId="169" fontId="0" fillId="7" borderId="17" xfId="3" applyNumberFormat="1" applyFont="1" applyFill="1" applyBorder="1" applyAlignment="1" applyProtection="1">
      <alignment horizontal="center" vertical="center"/>
    </xf>
    <xf numFmtId="167" fontId="19" fillId="13" borderId="0" xfId="3" applyNumberFormat="1" applyFont="1" applyFill="1" applyBorder="1" applyAlignment="1" applyProtection="1">
      <alignment horizontal="center" vertical="center"/>
    </xf>
    <xf numFmtId="167" fontId="19" fillId="13" borderId="0" xfId="3" applyNumberFormat="1" applyFont="1" applyFill="1" applyBorder="1" applyAlignment="1" applyProtection="1">
      <alignment horizontal="center" vertical="center" wrapText="1"/>
    </xf>
    <xf numFmtId="9" fontId="19" fillId="13" borderId="0" xfId="2" applyFont="1" applyFill="1" applyBorder="1" applyAlignment="1" applyProtection="1">
      <alignment horizontal="center" vertical="center" wrapText="1"/>
      <protection locked="0"/>
    </xf>
    <xf numFmtId="165" fontId="19" fillId="13" borderId="0" xfId="3" applyFont="1" applyFill="1" applyBorder="1" applyAlignment="1" applyProtection="1">
      <alignment horizontal="center" vertical="center" wrapText="1"/>
    </xf>
    <xf numFmtId="170" fontId="16" fillId="3" borderId="2" xfId="1" applyNumberFormat="1" applyFont="1" applyFill="1" applyBorder="1" applyAlignment="1" applyProtection="1">
      <alignment horizontal="center" vertical="center" readingOrder="2"/>
    </xf>
    <xf numFmtId="0" fontId="0" fillId="12" borderId="1" xfId="0" applyFill="1" applyBorder="1" applyAlignment="1" applyProtection="1">
      <alignment horizontal="center" vertical="center"/>
      <protection locked="0"/>
    </xf>
    <xf numFmtId="0" fontId="0" fillId="7" borderId="17" xfId="0" applyFill="1" applyBorder="1" applyAlignment="1" applyProtection="1">
      <alignment horizontal="center" vertical="center"/>
      <protection locked="0"/>
    </xf>
    <xf numFmtId="0" fontId="10" fillId="1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9" fontId="14" fillId="2" borderId="27" xfId="3" applyNumberFormat="1" applyFont="1" applyFill="1" applyBorder="1" applyAlignment="1" applyProtection="1">
      <alignment horizontal="center"/>
    </xf>
    <xf numFmtId="0" fontId="14" fillId="8" borderId="22" xfId="0" applyFont="1" applyFill="1" applyBorder="1" applyAlignment="1">
      <alignment vertical="center" wrapText="1" readingOrder="2"/>
    </xf>
    <xf numFmtId="168" fontId="14" fillId="8" borderId="23" xfId="3" applyNumberFormat="1" applyFont="1" applyFill="1" applyBorder="1" applyAlignment="1" applyProtection="1">
      <alignment horizontal="center" vertical="center" wrapText="1"/>
    </xf>
    <xf numFmtId="0" fontId="14" fillId="8" borderId="28" xfId="1" applyNumberFormat="1" applyFont="1" applyFill="1" applyBorder="1" applyAlignment="1" applyProtection="1">
      <alignment horizontal="center"/>
    </xf>
    <xf numFmtId="9" fontId="14" fillId="8" borderId="29" xfId="2" applyFont="1" applyFill="1" applyBorder="1" applyAlignment="1" applyProtection="1">
      <alignment horizontal="center"/>
      <protection locked="0"/>
    </xf>
    <xf numFmtId="0" fontId="0" fillId="3" borderId="2" xfId="1" applyNumberFormat="1" applyFont="1" applyFill="1" applyBorder="1" applyAlignment="1" applyProtection="1">
      <alignment horizontal="center" vertical="center"/>
    </xf>
    <xf numFmtId="9" fontId="14" fillId="8" borderId="22" xfId="2" applyFont="1" applyFill="1" applyBorder="1" applyAlignment="1" applyProtection="1">
      <alignment horizontal="center" vertical="center" wrapText="1" readingOrder="2"/>
      <protection locked="0"/>
    </xf>
    <xf numFmtId="0" fontId="15" fillId="0" borderId="0" xfId="0" applyFont="1" applyAlignment="1" applyProtection="1">
      <alignment horizontal="center" vertical="center"/>
      <protection locked="0"/>
    </xf>
    <xf numFmtId="0" fontId="0" fillId="12" borderId="16" xfId="0" applyFill="1" applyBorder="1" applyAlignment="1" applyProtection="1">
      <alignment horizontal="center" vertical="center"/>
      <protection locked="0"/>
    </xf>
    <xf numFmtId="168" fontId="0" fillId="3" borderId="1" xfId="3" applyNumberFormat="1" applyFont="1" applyFill="1" applyBorder="1" applyAlignment="1" applyProtection="1">
      <alignment horizontal="center" vertical="center" wrapText="1"/>
    </xf>
    <xf numFmtId="0" fontId="0" fillId="0" borderId="12" xfId="0" applyBorder="1"/>
    <xf numFmtId="167" fontId="7" fillId="3" borderId="32" xfId="3" applyNumberFormat="1" applyFont="1" applyFill="1" applyBorder="1" applyAlignment="1" applyProtection="1">
      <alignment horizontal="center" vertical="center"/>
    </xf>
    <xf numFmtId="167" fontId="7" fillId="3" borderId="33" xfId="3" applyNumberFormat="1" applyFont="1" applyFill="1" applyBorder="1" applyAlignment="1" applyProtection="1">
      <alignment horizontal="center" vertical="center"/>
    </xf>
    <xf numFmtId="172" fontId="7" fillId="0" borderId="0" xfId="1" applyNumberFormat="1" applyFont="1" applyBorder="1" applyAlignment="1">
      <alignment horizontal="center" vertical="center"/>
    </xf>
    <xf numFmtId="9" fontId="0" fillId="0" borderId="34" xfId="2" applyFont="1" applyBorder="1" applyAlignment="1">
      <alignment horizontal="center" vertical="center"/>
    </xf>
    <xf numFmtId="172" fontId="7" fillId="0" borderId="26" xfId="1" applyNumberFormat="1" applyFont="1" applyBorder="1" applyAlignment="1">
      <alignment horizontal="center" vertical="center"/>
    </xf>
    <xf numFmtId="9" fontId="0" fillId="0" borderId="35" xfId="2" applyFont="1" applyBorder="1" applyAlignment="1">
      <alignment horizontal="center" vertical="center"/>
    </xf>
    <xf numFmtId="0" fontId="0" fillId="12" borderId="1" xfId="0" applyFill="1" applyBorder="1" applyAlignment="1" applyProtection="1">
      <alignment horizontal="center" vertical="center" wrapText="1"/>
      <protection locked="0"/>
    </xf>
    <xf numFmtId="14" fontId="22" fillId="9" borderId="0" xfId="0" applyNumberFormat="1" applyFont="1" applyFill="1" applyAlignment="1" applyProtection="1">
      <alignment readingOrder="2"/>
      <protection locked="0"/>
    </xf>
    <xf numFmtId="9" fontId="10" fillId="3" borderId="18" xfId="2" applyFont="1" applyFill="1" applyBorder="1" applyAlignment="1" applyProtection="1">
      <alignment horizontal="center" vertical="center"/>
      <protection locked="0"/>
    </xf>
    <xf numFmtId="9" fontId="15" fillId="0" borderId="23" xfId="2" applyFont="1" applyBorder="1" applyAlignment="1" applyProtection="1">
      <alignment horizontal="center"/>
      <protection locked="0"/>
    </xf>
    <xf numFmtId="9" fontId="15" fillId="11" borderId="23" xfId="2" applyFont="1" applyFill="1" applyBorder="1" applyAlignment="1" applyProtection="1">
      <alignment horizontal="center"/>
      <protection locked="0"/>
    </xf>
    <xf numFmtId="0" fontId="22" fillId="9" borderId="21" xfId="0" applyFont="1" applyFill="1" applyBorder="1"/>
    <xf numFmtId="0" fontId="8" fillId="9" borderId="21" xfId="0" applyFont="1" applyFill="1" applyBorder="1"/>
    <xf numFmtId="14" fontId="22" fillId="9" borderId="0" xfId="0" applyNumberFormat="1" applyFont="1" applyFill="1" applyAlignment="1">
      <alignment horizontal="center" readingOrder="2"/>
    </xf>
    <xf numFmtId="0" fontId="8" fillId="9" borderId="0" xfId="0" applyFont="1" applyFill="1"/>
    <xf numFmtId="14" fontId="23" fillId="9" borderId="0" xfId="0" applyNumberFormat="1" applyFont="1" applyFill="1" applyAlignment="1">
      <alignment readingOrder="2"/>
    </xf>
    <xf numFmtId="14" fontId="8" fillId="9" borderId="0" xfId="0" applyNumberFormat="1" applyFont="1" applyFill="1"/>
    <xf numFmtId="0" fontId="7" fillId="4" borderId="19" xfId="0" applyFont="1" applyFill="1" applyBorder="1" applyAlignment="1">
      <alignment horizontal="center" vertical="center" wrapText="1"/>
    </xf>
    <xf numFmtId="0" fontId="7" fillId="4" borderId="19" xfId="0" applyFont="1" applyFill="1" applyBorder="1" applyAlignment="1">
      <alignment horizontal="center" vertical="center" wrapText="1" readingOrder="2"/>
    </xf>
    <xf numFmtId="0" fontId="8" fillId="4" borderId="19" xfId="0" applyFont="1" applyFill="1" applyBorder="1" applyAlignment="1">
      <alignment horizontal="center" vertical="center" wrapText="1"/>
    </xf>
    <xf numFmtId="0" fontId="7" fillId="2" borderId="12" xfId="0" applyFont="1" applyFill="1" applyBorder="1"/>
    <xf numFmtId="0" fontId="7" fillId="2" borderId="12" xfId="0" applyFont="1" applyFill="1" applyBorder="1" applyAlignment="1">
      <alignment vertical="center" readingOrder="2"/>
    </xf>
    <xf numFmtId="0" fontId="4" fillId="2" borderId="14" xfId="0" applyFont="1" applyFill="1" applyBorder="1" applyAlignment="1">
      <alignment wrapText="1"/>
    </xf>
    <xf numFmtId="0" fontId="7" fillId="7" borderId="1" xfId="0" applyFont="1" applyFill="1" applyBorder="1" applyAlignment="1">
      <alignment horizontal="center" vertical="center"/>
    </xf>
    <xf numFmtId="0" fontId="7" fillId="0" borderId="5" xfId="0" applyFont="1" applyBorder="1" applyAlignment="1">
      <alignment vertical="center" wrapText="1" readingOrder="2"/>
    </xf>
    <xf numFmtId="0" fontId="4" fillId="0" borderId="3" xfId="0" applyFont="1" applyBorder="1" applyAlignment="1">
      <alignment horizontal="center" vertical="center" wrapText="1"/>
    </xf>
    <xf numFmtId="0" fontId="0" fillId="7" borderId="0" xfId="0" applyFill="1"/>
    <xf numFmtId="0" fontId="7" fillId="7" borderId="5" xfId="0" applyFont="1" applyFill="1" applyBorder="1" applyAlignment="1">
      <alignment vertical="center" wrapText="1" readingOrder="2"/>
    </xf>
    <xf numFmtId="0" fontId="2" fillId="0" borderId="3" xfId="0" applyFont="1" applyBorder="1" applyAlignment="1">
      <alignment horizontal="center" vertical="center" wrapText="1"/>
    </xf>
    <xf numFmtId="0" fontId="7" fillId="5" borderId="9" xfId="0" applyFont="1" applyFill="1" applyBorder="1" applyAlignment="1">
      <alignment wrapText="1"/>
    </xf>
    <xf numFmtId="0" fontId="7" fillId="5" borderId="9" xfId="0" applyFont="1" applyFill="1" applyBorder="1" applyAlignment="1">
      <alignment vertical="center" wrapText="1" readingOrder="2"/>
    </xf>
    <xf numFmtId="0" fontId="4" fillId="6" borderId="11" xfId="0" applyFont="1" applyFill="1" applyBorder="1" applyAlignment="1">
      <alignment wrapText="1"/>
    </xf>
    <xf numFmtId="0" fontId="7" fillId="2" borderId="6" xfId="0" applyFont="1" applyFill="1" applyBorder="1" applyAlignment="1">
      <alignment vertical="center" readingOrder="2"/>
    </xf>
    <xf numFmtId="0" fontId="4" fillId="2" borderId="8" xfId="0" applyFont="1" applyFill="1" applyBorder="1" applyAlignment="1">
      <alignment wrapText="1"/>
    </xf>
    <xf numFmtId="0" fontId="24" fillId="0" borderId="16" xfId="0" applyFont="1" applyBorder="1" applyAlignment="1">
      <alignment vertical="center" wrapText="1" readingOrder="2"/>
    </xf>
    <xf numFmtId="0" fontId="4" fillId="0" borderId="20" xfId="0" applyFont="1" applyBorder="1" applyAlignment="1">
      <alignment horizontal="center" vertical="center" wrapText="1"/>
    </xf>
    <xf numFmtId="0" fontId="7" fillId="0" borderId="16" xfId="0" applyFont="1" applyBorder="1" applyAlignment="1">
      <alignment vertical="center" wrapText="1" readingOrder="2"/>
    </xf>
    <xf numFmtId="0" fontId="3" fillId="0" borderId="3" xfId="0" applyFont="1" applyBorder="1" applyAlignment="1">
      <alignment horizontal="center" vertical="center" wrapText="1"/>
    </xf>
    <xf numFmtId="0" fontId="28" fillId="0" borderId="37" xfId="0" applyFont="1" applyBorder="1" applyAlignment="1">
      <alignment horizontal="center" vertical="center" wrapText="1"/>
    </xf>
    <xf numFmtId="0" fontId="7" fillId="7" borderId="17" xfId="0" applyFont="1" applyFill="1" applyBorder="1" applyAlignment="1">
      <alignment vertical="center" wrapText="1" readingOrder="2"/>
    </xf>
    <xf numFmtId="0" fontId="7" fillId="0" borderId="17" xfId="0" applyFont="1" applyBorder="1" applyAlignment="1">
      <alignment vertical="center" wrapText="1" readingOrder="2"/>
    </xf>
    <xf numFmtId="0" fontId="12" fillId="7" borderId="1" xfId="0" applyFont="1" applyFill="1" applyBorder="1" applyAlignment="1">
      <alignment horizontal="center" vertical="center"/>
    </xf>
    <xf numFmtId="0" fontId="25" fillId="0" borderId="5" xfId="0" applyFont="1" applyBorder="1" applyAlignment="1">
      <alignment vertical="center" wrapText="1" readingOrder="2"/>
    </xf>
    <xf numFmtId="0" fontId="27" fillId="0" borderId="5" xfId="0" applyFont="1" applyBorder="1" applyAlignment="1">
      <alignment vertical="center" wrapText="1" readingOrder="2"/>
    </xf>
    <xf numFmtId="0" fontId="17" fillId="2" borderId="14" xfId="0" applyFont="1" applyFill="1" applyBorder="1" applyAlignment="1">
      <alignment wrapText="1"/>
    </xf>
    <xf numFmtId="0" fontId="0" fillId="0" borderId="3" xfId="0" applyBorder="1" applyAlignment="1">
      <alignment horizontal="center" vertical="center" wrapText="1"/>
    </xf>
    <xf numFmtId="0" fontId="7" fillId="8" borderId="9" xfId="0" applyFont="1" applyFill="1" applyBorder="1" applyAlignment="1">
      <alignment wrapText="1"/>
    </xf>
    <xf numFmtId="0" fontId="13" fillId="0" borderId="0" xfId="0" applyFont="1" applyAlignment="1">
      <alignment wrapText="1"/>
    </xf>
    <xf numFmtId="0" fontId="8" fillId="4" borderId="0" xfId="0" applyFont="1" applyFill="1" applyAlignment="1">
      <alignment horizontal="center" vertical="center" wrapText="1"/>
    </xf>
    <xf numFmtId="0" fontId="12" fillId="0" borderId="17" xfId="0" applyFont="1" applyBorder="1" applyAlignment="1">
      <alignment vertical="center" wrapText="1" readingOrder="2"/>
    </xf>
    <xf numFmtId="0" fontId="14" fillId="8" borderId="9" xfId="0" applyFont="1" applyFill="1" applyBorder="1" applyAlignment="1">
      <alignment vertical="center" wrapText="1" readingOrder="2"/>
    </xf>
    <xf numFmtId="0" fontId="14" fillId="8" borderId="22" xfId="0" applyFont="1" applyFill="1" applyBorder="1" applyAlignment="1">
      <alignment horizontal="center" vertical="center" wrapText="1" readingOrder="2"/>
    </xf>
    <xf numFmtId="9" fontId="14" fillId="8" borderId="22" xfId="2" applyFont="1" applyFill="1" applyBorder="1" applyAlignment="1" applyProtection="1">
      <alignment horizontal="center" vertical="center" wrapText="1" readingOrder="2"/>
    </xf>
    <xf numFmtId="0" fontId="15" fillId="6" borderId="11" xfId="0" applyFont="1" applyFill="1" applyBorder="1" applyAlignment="1">
      <alignment wrapText="1"/>
    </xf>
    <xf numFmtId="0" fontId="15" fillId="0" borderId="0" xfId="0" applyFont="1"/>
    <xf numFmtId="0" fontId="0" fillId="0" borderId="0" xfId="0" applyAlignment="1">
      <alignment horizontal="center"/>
    </xf>
    <xf numFmtId="0" fontId="4" fillId="0" borderId="0" xfId="0" applyFont="1"/>
    <xf numFmtId="0" fontId="14" fillId="0" borderId="22" xfId="0" applyFont="1" applyBorder="1" applyAlignment="1">
      <alignment vertical="center" wrapText="1" readingOrder="2"/>
    </xf>
    <xf numFmtId="0" fontId="15" fillId="0" borderId="23" xfId="0" applyFont="1" applyBorder="1" applyAlignment="1">
      <alignment horizontal="center"/>
    </xf>
    <xf numFmtId="0" fontId="15" fillId="0" borderId="23" xfId="0" applyFont="1" applyBorder="1"/>
    <xf numFmtId="169" fontId="15" fillId="0" borderId="24" xfId="0" applyNumberFormat="1" applyFont="1" applyBorder="1"/>
    <xf numFmtId="0" fontId="14" fillId="11" borderId="22" xfId="0" applyFont="1" applyFill="1" applyBorder="1" applyAlignment="1">
      <alignment vertical="center" wrapText="1" readingOrder="2"/>
    </xf>
    <xf numFmtId="0" fontId="15" fillId="11" borderId="23" xfId="0" applyFont="1" applyFill="1" applyBorder="1" applyAlignment="1">
      <alignment horizontal="center"/>
    </xf>
    <xf numFmtId="0" fontId="15" fillId="11" borderId="23" xfId="0" applyFont="1" applyFill="1" applyBorder="1"/>
    <xf numFmtId="169" fontId="14" fillId="11" borderId="24" xfId="0" applyNumberFormat="1" applyFont="1" applyFill="1" applyBorder="1"/>
    <xf numFmtId="0" fontId="11" fillId="0" borderId="0" xfId="0" applyFont="1"/>
    <xf numFmtId="0" fontId="18" fillId="7" borderId="18" xfId="0" applyFont="1" applyFill="1" applyBorder="1" applyAlignment="1">
      <alignment horizontal="right" vertical="center"/>
    </xf>
    <xf numFmtId="0" fontId="4" fillId="7" borderId="17" xfId="0" applyFont="1" applyFill="1" applyBorder="1" applyAlignment="1">
      <alignment horizontal="center" vertical="center" wrapText="1"/>
    </xf>
    <xf numFmtId="0" fontId="0" fillId="7" borderId="17" xfId="0" applyFill="1" applyBorder="1"/>
    <xf numFmtId="0" fontId="30" fillId="0" borderId="3" xfId="0" applyFont="1" applyBorder="1" applyAlignment="1">
      <alignment horizontal="center" vertical="center" wrapText="1"/>
    </xf>
    <xf numFmtId="0" fontId="5" fillId="0" borderId="0" xfId="0" applyFont="1"/>
    <xf numFmtId="9" fontId="10" fillId="3" borderId="31" xfId="2" applyFont="1" applyFill="1" applyBorder="1" applyAlignment="1" applyProtection="1">
      <alignment vertical="center" wrapText="1"/>
    </xf>
    <xf numFmtId="9" fontId="10" fillId="3" borderId="30" xfId="2" applyFont="1" applyFill="1" applyBorder="1" applyAlignment="1" applyProtection="1">
      <alignment vertical="center" wrapText="1"/>
      <protection locked="0"/>
    </xf>
    <xf numFmtId="0" fontId="29" fillId="0" borderId="5" xfId="0" applyFont="1" applyBorder="1" applyAlignment="1">
      <alignment vertical="center" wrapText="1" readingOrder="2"/>
    </xf>
    <xf numFmtId="0" fontId="7" fillId="5" borderId="15" xfId="0" applyFont="1" applyFill="1" applyBorder="1" applyAlignment="1" applyProtection="1">
      <alignment horizontal="center" vertical="center" wrapText="1" readingOrder="2"/>
      <protection locked="0"/>
    </xf>
    <xf numFmtId="165" fontId="19" fillId="13" borderId="0" xfId="3"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6" borderId="11" xfId="0" applyFont="1" applyFill="1" applyBorder="1" applyAlignment="1" applyProtection="1">
      <alignment wrapText="1"/>
      <protection locked="0"/>
    </xf>
    <xf numFmtId="0" fontId="4" fillId="2" borderId="14" xfId="0" applyFont="1" applyFill="1" applyBorder="1" applyAlignment="1" applyProtection="1">
      <alignment wrapText="1"/>
      <protection locked="0"/>
    </xf>
    <xf numFmtId="0" fontId="7" fillId="5" borderId="16" xfId="0" applyFont="1" applyFill="1" applyBorder="1" applyAlignment="1" applyProtection="1">
      <alignment horizontal="center" vertical="center" wrapText="1" readingOrder="2"/>
      <protection locked="0"/>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0" fillId="13" borderId="26" xfId="0" applyFont="1" applyFill="1" applyBorder="1" applyAlignment="1">
      <alignment horizontal="center" vertical="center" wrapText="1"/>
    </xf>
    <xf numFmtId="0" fontId="20" fillId="13" borderId="23"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25" xfId="0" applyFont="1" applyBorder="1" applyAlignment="1">
      <alignment horizontal="center" vertical="center" wrapText="1"/>
    </xf>
  </cellXfs>
  <cellStyles count="5">
    <cellStyle name="Comma" xfId="3" builtinId="3"/>
    <cellStyle name="Currency" xfId="1" builtinId="4"/>
    <cellStyle name="Normal" xfId="0" builtinId="0"/>
    <cellStyle name="Percent" xfId="2" builtinId="5"/>
    <cellStyle name="常规 7" xfId="4" xr:uid="{339611B2-EC81-4CD9-AAE4-5160B2B8479E}"/>
  </cellStyles>
  <dxfs count="9">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29E4-DC04-4CC3-B5BB-92EAEAA2ABE2}">
  <sheetPr>
    <tabColor rgb="FFFF0000"/>
  </sheetPr>
  <dimension ref="A1:C5"/>
  <sheetViews>
    <sheetView rightToLeft="1" tabSelected="1" workbookViewId="0">
      <selection activeCell="B16" sqref="B16"/>
    </sheetView>
  </sheetViews>
  <sheetFormatPr defaultRowHeight="14.3"/>
  <cols>
    <col min="1" max="1" width="38.875" customWidth="1"/>
    <col min="2" max="2" width="14.25" bestFit="1" customWidth="1"/>
    <col min="3" max="3" width="24" bestFit="1" customWidth="1"/>
  </cols>
  <sheetData>
    <row r="1" spans="1:3" ht="14.95" thickBot="1">
      <c r="A1" s="145" t="s">
        <v>0</v>
      </c>
      <c r="B1" s="146"/>
      <c r="C1" s="147"/>
    </row>
    <row r="2" spans="1:3" ht="14.95" thickBot="1">
      <c r="A2" s="61"/>
      <c r="B2" s="62" t="s">
        <v>1</v>
      </c>
      <c r="C2" s="63" t="s">
        <v>2</v>
      </c>
    </row>
    <row r="3" spans="1:3" ht="19.7" thickBot="1">
      <c r="A3" s="52" t="s">
        <v>3</v>
      </c>
      <c r="B3" s="64">
        <f>'אשכול א'!G130</f>
        <v>839741.8</v>
      </c>
      <c r="C3" s="65">
        <v>0.6</v>
      </c>
    </row>
    <row r="4" spans="1:3" ht="19.7" thickBot="1">
      <c r="A4" s="52" t="s">
        <v>4</v>
      </c>
      <c r="B4" s="64">
        <f>'אשכול ב'!G34</f>
        <v>489700</v>
      </c>
      <c r="C4" s="65">
        <v>0.25</v>
      </c>
    </row>
    <row r="5" spans="1:3" ht="38.75" thickBot="1">
      <c r="A5" s="52" t="s">
        <v>5</v>
      </c>
      <c r="B5" s="66">
        <f>'אשכול ג'!G32</f>
        <v>54734.299999999996</v>
      </c>
      <c r="C5" s="67">
        <v>0.15</v>
      </c>
    </row>
  </sheetData>
  <sheetProtection algorithmName="SHA-512" hashValue="XwDziXCFndqcK/e+yCumqqqUiPpW5aRPo+RecGEJeQiOfRd8E4UWKqawWgsnaMuqlHX+V+nPOkxkOFD3za7L8A==" saltValue="YhHcYBKaiFvnN0/SLYt0Hw==" spinCount="100000" sheet="1" objects="1" scenarios="1"/>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31"/>
  <sheetViews>
    <sheetView rightToLeft="1" zoomScaleNormal="100" workbookViewId="0">
      <pane xSplit="2" ySplit="2" topLeftCell="C7" activePane="bottomRight" state="frozen"/>
      <selection pane="topRight" activeCell="C1" sqref="C1"/>
      <selection pane="bottomLeft" activeCell="A2" sqref="A2"/>
      <selection pane="bottomRight" activeCell="F8" sqref="F8"/>
    </sheetView>
  </sheetViews>
  <sheetFormatPr defaultColWidth="8.625" defaultRowHeight="14.3"/>
  <cols>
    <col min="1" max="1" width="8.625" customWidth="1"/>
    <col min="2" max="2" width="78.25" customWidth="1"/>
    <col min="3" max="3" width="11.875" style="117" customWidth="1"/>
    <col min="4" max="4" width="10.25" customWidth="1"/>
    <col min="5" max="5" width="15.25" customWidth="1"/>
    <col min="6" max="6" width="14.5" style="20" bestFit="1" customWidth="1"/>
    <col min="7" max="7" width="23" customWidth="1"/>
    <col min="8" max="8" width="58.5" style="127" customWidth="1"/>
    <col min="9" max="9" width="22.25" style="50" customWidth="1"/>
    <col min="10" max="10" width="29.125" style="50" customWidth="1"/>
    <col min="11" max="11" width="23.5" style="50" customWidth="1"/>
  </cols>
  <sheetData>
    <row r="1" spans="1:11" ht="23.8">
      <c r="A1" s="73" t="s">
        <v>252</v>
      </c>
      <c r="B1" s="74"/>
      <c r="C1" s="75"/>
      <c r="D1" s="76"/>
      <c r="E1" s="77" t="s">
        <v>6</v>
      </c>
      <c r="F1" s="69"/>
      <c r="G1" s="78">
        <v>45962</v>
      </c>
      <c r="H1" s="76"/>
      <c r="I1" s="49" t="s">
        <v>7</v>
      </c>
      <c r="J1" s="49" t="s">
        <v>7</v>
      </c>
      <c r="K1" s="49" t="s">
        <v>7</v>
      </c>
    </row>
    <row r="2" spans="1:11" ht="29.25" thickBot="1">
      <c r="A2" s="79" t="s">
        <v>8</v>
      </c>
      <c r="B2" s="80" t="s">
        <v>9</v>
      </c>
      <c r="C2" s="28" t="s">
        <v>10</v>
      </c>
      <c r="D2" s="28" t="s">
        <v>11</v>
      </c>
      <c r="E2" s="29" t="s">
        <v>12</v>
      </c>
      <c r="F2" s="13" t="s">
        <v>249</v>
      </c>
      <c r="G2" s="31" t="s">
        <v>250</v>
      </c>
      <c r="H2" s="81" t="s">
        <v>13</v>
      </c>
      <c r="I2" s="136" t="s">
        <v>14</v>
      </c>
      <c r="J2" s="136" t="s">
        <v>15</v>
      </c>
      <c r="K2" s="136" t="s">
        <v>16</v>
      </c>
    </row>
    <row r="3" spans="1:11" ht="20.399999999999999" thickTop="1" thickBot="1">
      <c r="A3" s="148" t="s">
        <v>17</v>
      </c>
      <c r="B3" s="148"/>
      <c r="C3" s="42"/>
      <c r="D3" s="42"/>
      <c r="E3" s="43"/>
      <c r="F3" s="44"/>
      <c r="G3" s="45"/>
      <c r="H3" s="45"/>
      <c r="I3" s="137"/>
      <c r="J3" s="137"/>
      <c r="K3" s="137"/>
    </row>
    <row r="4" spans="1:11">
      <c r="A4" s="82"/>
      <c r="B4" s="83" t="s">
        <v>18</v>
      </c>
      <c r="C4" s="21"/>
      <c r="D4" s="5"/>
      <c r="E4" s="5"/>
      <c r="F4" s="18"/>
      <c r="G4" s="6"/>
      <c r="H4" s="84"/>
      <c r="I4" s="138"/>
      <c r="J4" s="138"/>
      <c r="K4" s="138"/>
    </row>
    <row r="5" spans="1:11" s="88" customFormat="1" ht="42.8">
      <c r="A5" s="85">
        <v>1</v>
      </c>
      <c r="B5" s="86" t="s">
        <v>20</v>
      </c>
      <c r="C5" s="22">
        <v>1</v>
      </c>
      <c r="D5" s="2" t="s">
        <v>19</v>
      </c>
      <c r="E5" s="30">
        <v>4200</v>
      </c>
      <c r="F5" s="15"/>
      <c r="G5" s="1">
        <f t="shared" ref="G5:G11" si="0">(E5-(F5*E5))*C5</f>
        <v>4200</v>
      </c>
      <c r="H5" s="87" t="s">
        <v>21</v>
      </c>
      <c r="I5" s="47"/>
      <c r="J5" s="47"/>
      <c r="K5" s="47"/>
    </row>
    <row r="6" spans="1:11" ht="57.1">
      <c r="A6" s="85">
        <f>A5+1</f>
        <v>2</v>
      </c>
      <c r="B6" s="86" t="s">
        <v>22</v>
      </c>
      <c r="C6" s="22">
        <v>1</v>
      </c>
      <c r="D6" s="2" t="s">
        <v>19</v>
      </c>
      <c r="E6" s="30">
        <v>4600</v>
      </c>
      <c r="F6" s="15"/>
      <c r="G6" s="1">
        <f t="shared" si="0"/>
        <v>4600</v>
      </c>
      <c r="H6" s="87" t="s">
        <v>21</v>
      </c>
      <c r="I6" s="47"/>
      <c r="J6" s="47"/>
      <c r="K6" s="47"/>
    </row>
    <row r="7" spans="1:11" ht="57.1">
      <c r="A7" s="85">
        <f t="shared" ref="A7:A8" si="1">A6+1</f>
        <v>3</v>
      </c>
      <c r="B7" s="86" t="s">
        <v>216</v>
      </c>
      <c r="C7" s="22">
        <v>1</v>
      </c>
      <c r="D7" s="2" t="s">
        <v>19</v>
      </c>
      <c r="E7" s="30">
        <v>6100</v>
      </c>
      <c r="F7" s="15"/>
      <c r="G7" s="1">
        <f t="shared" si="0"/>
        <v>6100</v>
      </c>
      <c r="H7" s="87" t="s">
        <v>21</v>
      </c>
      <c r="I7" s="47"/>
      <c r="J7" s="47"/>
      <c r="K7" s="47"/>
    </row>
    <row r="8" spans="1:11" ht="42.8">
      <c r="A8" s="85">
        <f t="shared" si="1"/>
        <v>4</v>
      </c>
      <c r="B8" s="89" t="s">
        <v>23</v>
      </c>
      <c r="C8" s="22">
        <v>1</v>
      </c>
      <c r="D8" s="2" t="s">
        <v>19</v>
      </c>
      <c r="E8" s="30">
        <v>19800</v>
      </c>
      <c r="F8" s="15"/>
      <c r="G8" s="1">
        <f t="shared" si="0"/>
        <v>19800</v>
      </c>
      <c r="H8" s="87" t="s">
        <v>21</v>
      </c>
      <c r="I8" s="47"/>
      <c r="J8" s="47"/>
      <c r="K8" s="47"/>
    </row>
    <row r="9" spans="1:11" ht="57.1">
      <c r="A9" s="85">
        <f>A8+1</f>
        <v>5</v>
      </c>
      <c r="B9" s="86" t="s">
        <v>24</v>
      </c>
      <c r="C9" s="22">
        <v>1</v>
      </c>
      <c r="D9" s="2" t="s">
        <v>19</v>
      </c>
      <c r="E9" s="30">
        <v>17000</v>
      </c>
      <c r="F9" s="15"/>
      <c r="G9" s="1">
        <f t="shared" si="0"/>
        <v>17000</v>
      </c>
      <c r="H9" s="87" t="s">
        <v>25</v>
      </c>
      <c r="I9" s="47"/>
      <c r="J9" s="47"/>
      <c r="K9" s="47"/>
    </row>
    <row r="10" spans="1:11" ht="42.8">
      <c r="A10" s="85">
        <f>A9+1</f>
        <v>6</v>
      </c>
      <c r="B10" s="86" t="s">
        <v>26</v>
      </c>
      <c r="C10" s="22">
        <v>1</v>
      </c>
      <c r="D10" s="2" t="s">
        <v>19</v>
      </c>
      <c r="E10" s="30">
        <v>5300</v>
      </c>
      <c r="F10" s="15"/>
      <c r="G10" s="1">
        <f t="shared" si="0"/>
        <v>5300</v>
      </c>
      <c r="H10" s="87" t="s">
        <v>27</v>
      </c>
      <c r="I10" s="47"/>
      <c r="J10" s="47"/>
      <c r="K10" s="47"/>
    </row>
    <row r="11" spans="1:11" ht="42.8">
      <c r="A11" s="85">
        <f t="shared" ref="A11:A12" si="2">A10+1</f>
        <v>7</v>
      </c>
      <c r="B11" s="86" t="s">
        <v>217</v>
      </c>
      <c r="C11" s="22">
        <v>1</v>
      </c>
      <c r="D11" s="2" t="s">
        <v>19</v>
      </c>
      <c r="E11" s="30">
        <v>15000</v>
      </c>
      <c r="F11" s="15"/>
      <c r="G11" s="1">
        <f t="shared" si="0"/>
        <v>15000</v>
      </c>
      <c r="H11" s="90" t="s">
        <v>27</v>
      </c>
      <c r="I11" s="47"/>
      <c r="J11" s="47"/>
      <c r="K11" s="47"/>
    </row>
    <row r="12" spans="1:11">
      <c r="A12" s="85">
        <f t="shared" si="2"/>
        <v>8</v>
      </c>
      <c r="B12" s="86" t="s">
        <v>29</v>
      </c>
      <c r="C12" s="22">
        <v>1</v>
      </c>
      <c r="D12" s="2" t="s">
        <v>19</v>
      </c>
      <c r="E12" s="30">
        <v>3200</v>
      </c>
      <c r="F12" s="15"/>
      <c r="G12" s="1">
        <f t="shared" ref="G12" si="3">(E12-(F12*E12))*C12</f>
        <v>3200</v>
      </c>
      <c r="H12" s="87"/>
      <c r="I12" s="47"/>
      <c r="J12" s="47"/>
      <c r="K12" s="47"/>
    </row>
    <row r="13" spans="1:11" ht="28.55">
      <c r="A13" s="85">
        <f t="shared" ref="A13" si="4">A12+1</f>
        <v>9</v>
      </c>
      <c r="B13" s="86" t="s">
        <v>218</v>
      </c>
      <c r="C13" s="22">
        <v>1</v>
      </c>
      <c r="D13" s="2" t="s">
        <v>19</v>
      </c>
      <c r="E13" s="30">
        <v>2200</v>
      </c>
      <c r="F13" s="15"/>
      <c r="G13" s="1">
        <f t="shared" ref="G13" si="5">(E13-(F13*E13))*C13</f>
        <v>2200</v>
      </c>
      <c r="H13" s="87"/>
      <c r="I13" s="47"/>
      <c r="J13" s="47"/>
      <c r="K13" s="47"/>
    </row>
    <row r="14" spans="1:11" ht="14.95" thickBot="1">
      <c r="A14" s="91"/>
      <c r="B14" s="92" t="s">
        <v>30</v>
      </c>
      <c r="C14" s="25"/>
      <c r="D14" s="10"/>
      <c r="E14" s="10"/>
      <c r="F14" s="16"/>
      <c r="G14" s="11">
        <f>SUM(G5:G13)</f>
        <v>77400</v>
      </c>
      <c r="H14" s="93"/>
      <c r="I14" s="139"/>
      <c r="J14" s="139"/>
      <c r="K14" s="139"/>
    </row>
    <row r="15" spans="1:11">
      <c r="A15" s="82"/>
      <c r="B15" s="94" t="s">
        <v>31</v>
      </c>
      <c r="C15" s="24"/>
      <c r="D15" s="8"/>
      <c r="E15" s="8"/>
      <c r="F15" s="19"/>
      <c r="G15" s="9"/>
      <c r="H15" s="95"/>
      <c r="I15" s="140"/>
      <c r="J15" s="140"/>
      <c r="K15" s="140"/>
    </row>
    <row r="16" spans="1:11" ht="28.55">
      <c r="A16" s="85">
        <f>A13+1</f>
        <v>10</v>
      </c>
      <c r="B16" s="96" t="s">
        <v>33</v>
      </c>
      <c r="C16" s="23">
        <v>1</v>
      </c>
      <c r="D16" s="2" t="s">
        <v>19</v>
      </c>
      <c r="E16" s="33">
        <v>8000</v>
      </c>
      <c r="F16" s="34"/>
      <c r="G16" s="1">
        <f t="shared" ref="G16:G17" si="6">(E16-(F16*E16))*C16</f>
        <v>8000</v>
      </c>
      <c r="H16" s="97"/>
      <c r="I16" s="59"/>
      <c r="J16" s="59"/>
      <c r="K16" s="59"/>
    </row>
    <row r="17" spans="1:11" ht="42.8">
      <c r="A17" s="85">
        <f t="shared" ref="A17" si="7">A16+1</f>
        <v>11</v>
      </c>
      <c r="B17" s="98" t="s">
        <v>32</v>
      </c>
      <c r="C17" s="22">
        <v>1</v>
      </c>
      <c r="D17" s="2" t="s">
        <v>19</v>
      </c>
      <c r="E17" s="33">
        <v>1050</v>
      </c>
      <c r="F17" s="34"/>
      <c r="G17" s="1">
        <f t="shared" si="6"/>
        <v>1050</v>
      </c>
      <c r="H17" s="97"/>
      <c r="I17" s="47"/>
      <c r="J17" s="47"/>
      <c r="K17" s="47"/>
    </row>
    <row r="18" spans="1:11" ht="14.95" thickBot="1">
      <c r="A18" s="91"/>
      <c r="B18" s="92" t="s">
        <v>34</v>
      </c>
      <c r="C18" s="25"/>
      <c r="D18" s="10"/>
      <c r="E18" s="10"/>
      <c r="F18" s="16"/>
      <c r="G18" s="11">
        <f>SUM(G15:G17)</f>
        <v>9050</v>
      </c>
      <c r="H18" s="93"/>
      <c r="I18" s="139"/>
      <c r="J18" s="139"/>
      <c r="K18" s="139"/>
    </row>
    <row r="19" spans="1:11">
      <c r="A19" s="82"/>
      <c r="B19" s="94" t="s">
        <v>35</v>
      </c>
      <c r="C19" s="24"/>
      <c r="D19" s="8"/>
      <c r="E19" s="8"/>
      <c r="F19" s="19"/>
      <c r="G19" s="9"/>
      <c r="H19" s="95"/>
      <c r="I19" s="140"/>
      <c r="J19" s="140"/>
      <c r="K19" s="140"/>
    </row>
    <row r="20" spans="1:11" ht="42.8">
      <c r="A20" s="85">
        <f>A17+1</f>
        <v>12</v>
      </c>
      <c r="B20" s="89" t="s">
        <v>219</v>
      </c>
      <c r="C20" s="22">
        <v>1</v>
      </c>
      <c r="D20" s="2" t="s">
        <v>19</v>
      </c>
      <c r="E20" s="32">
        <v>4500</v>
      </c>
      <c r="F20" s="15"/>
      <c r="G20" s="1">
        <f t="shared" ref="G20:G32" si="8">(E20-(F20*E20))*C20</f>
        <v>4500</v>
      </c>
      <c r="H20" s="87" t="s">
        <v>36</v>
      </c>
      <c r="I20" s="47"/>
      <c r="J20" s="47"/>
      <c r="K20" s="47"/>
    </row>
    <row r="21" spans="1:11" ht="28.55">
      <c r="A21" s="85">
        <f t="shared" ref="A21:A32" si="9">A20+1</f>
        <v>13</v>
      </c>
      <c r="B21" s="89" t="s">
        <v>220</v>
      </c>
      <c r="C21" s="22">
        <v>1</v>
      </c>
      <c r="D21" s="2" t="s">
        <v>19</v>
      </c>
      <c r="E21" s="32">
        <v>6500</v>
      </c>
      <c r="F21" s="15"/>
      <c r="G21" s="1">
        <f t="shared" si="8"/>
        <v>6500</v>
      </c>
      <c r="H21" s="87" t="s">
        <v>36</v>
      </c>
      <c r="I21" s="47"/>
      <c r="J21" s="47"/>
      <c r="K21" s="47"/>
    </row>
    <row r="22" spans="1:11" ht="28.55">
      <c r="A22" s="85">
        <f t="shared" si="9"/>
        <v>14</v>
      </c>
      <c r="B22" s="89" t="s">
        <v>221</v>
      </c>
      <c r="C22" s="22">
        <v>1</v>
      </c>
      <c r="D22" s="2" t="s">
        <v>19</v>
      </c>
      <c r="E22" s="32">
        <v>8300</v>
      </c>
      <c r="F22" s="15"/>
      <c r="G22" s="1">
        <f t="shared" si="8"/>
        <v>8300</v>
      </c>
      <c r="H22" s="87" t="s">
        <v>36</v>
      </c>
      <c r="I22" s="47"/>
      <c r="J22" s="47"/>
      <c r="K22" s="47"/>
    </row>
    <row r="23" spans="1:11" ht="28.55">
      <c r="A23" s="85">
        <f t="shared" si="9"/>
        <v>15</v>
      </c>
      <c r="B23" s="89" t="s">
        <v>222</v>
      </c>
      <c r="C23" s="22">
        <v>1</v>
      </c>
      <c r="D23" s="2" t="s">
        <v>19</v>
      </c>
      <c r="E23" s="32">
        <v>17700</v>
      </c>
      <c r="F23" s="15"/>
      <c r="G23" s="1">
        <f t="shared" si="8"/>
        <v>17700</v>
      </c>
      <c r="H23" s="87" t="s">
        <v>36</v>
      </c>
      <c r="I23" s="47"/>
      <c r="J23" s="47"/>
      <c r="K23" s="47"/>
    </row>
    <row r="24" spans="1:11" ht="28.55">
      <c r="A24" s="85">
        <f t="shared" si="9"/>
        <v>16</v>
      </c>
      <c r="B24" s="89" t="s">
        <v>223</v>
      </c>
      <c r="C24" s="22">
        <v>1</v>
      </c>
      <c r="D24" s="2" t="s">
        <v>19</v>
      </c>
      <c r="E24" s="32">
        <v>45000</v>
      </c>
      <c r="F24" s="15"/>
      <c r="G24" s="1">
        <f t="shared" ref="G24" si="10">(E24-(F24*E24))*C24</f>
        <v>45000</v>
      </c>
      <c r="H24" s="87" t="s">
        <v>36</v>
      </c>
      <c r="I24" s="47"/>
      <c r="J24" s="47"/>
      <c r="K24" s="47"/>
    </row>
    <row r="25" spans="1:11">
      <c r="A25" s="85">
        <f t="shared" si="9"/>
        <v>17</v>
      </c>
      <c r="B25" s="89" t="s">
        <v>37</v>
      </c>
      <c r="C25" s="22">
        <v>1</v>
      </c>
      <c r="D25" s="2" t="s">
        <v>19</v>
      </c>
      <c r="E25" s="30">
        <v>850</v>
      </c>
      <c r="F25" s="15"/>
      <c r="G25" s="1">
        <f t="shared" si="8"/>
        <v>850</v>
      </c>
      <c r="H25" s="87" t="s">
        <v>38</v>
      </c>
      <c r="I25" s="47"/>
      <c r="J25" s="47"/>
      <c r="K25" s="47"/>
    </row>
    <row r="26" spans="1:11">
      <c r="A26" s="85">
        <f t="shared" si="9"/>
        <v>18</v>
      </c>
      <c r="B26" s="89" t="s">
        <v>39</v>
      </c>
      <c r="C26" s="22">
        <v>1</v>
      </c>
      <c r="D26" s="2" t="s">
        <v>19</v>
      </c>
      <c r="E26" s="30">
        <v>1000</v>
      </c>
      <c r="F26" s="15"/>
      <c r="G26" s="1">
        <f t="shared" si="8"/>
        <v>1000</v>
      </c>
      <c r="H26" s="87" t="s">
        <v>38</v>
      </c>
      <c r="I26" s="47"/>
      <c r="J26" s="47"/>
      <c r="K26" s="47"/>
    </row>
    <row r="27" spans="1:11">
      <c r="A27" s="85">
        <f t="shared" si="9"/>
        <v>19</v>
      </c>
      <c r="B27" s="89" t="s">
        <v>40</v>
      </c>
      <c r="C27" s="22">
        <v>1</v>
      </c>
      <c r="D27" s="2" t="s">
        <v>19</v>
      </c>
      <c r="E27" s="30">
        <v>300</v>
      </c>
      <c r="F27" s="15"/>
      <c r="G27" s="1">
        <f t="shared" si="8"/>
        <v>300</v>
      </c>
      <c r="H27" s="87" t="s">
        <v>38</v>
      </c>
      <c r="I27" s="47"/>
      <c r="J27" s="47"/>
      <c r="K27" s="47"/>
    </row>
    <row r="28" spans="1:11">
      <c r="A28" s="85">
        <f t="shared" si="9"/>
        <v>20</v>
      </c>
      <c r="B28" s="89" t="s">
        <v>41</v>
      </c>
      <c r="C28" s="22">
        <v>1</v>
      </c>
      <c r="D28" s="2" t="s">
        <v>19</v>
      </c>
      <c r="E28" s="30">
        <v>400</v>
      </c>
      <c r="F28" s="15"/>
      <c r="G28" s="1">
        <f t="shared" si="8"/>
        <v>400</v>
      </c>
      <c r="H28" s="87" t="s">
        <v>38</v>
      </c>
      <c r="I28" s="47"/>
      <c r="J28" s="47"/>
      <c r="K28" s="47"/>
    </row>
    <row r="29" spans="1:11">
      <c r="A29" s="85">
        <f t="shared" si="9"/>
        <v>21</v>
      </c>
      <c r="B29" s="89" t="s">
        <v>42</v>
      </c>
      <c r="C29" s="22">
        <v>1</v>
      </c>
      <c r="D29" s="2" t="s">
        <v>19</v>
      </c>
      <c r="E29" s="30">
        <v>350</v>
      </c>
      <c r="F29" s="15"/>
      <c r="G29" s="1">
        <f t="shared" si="8"/>
        <v>350</v>
      </c>
      <c r="H29" s="87" t="s">
        <v>38</v>
      </c>
      <c r="I29" s="47"/>
      <c r="J29" s="47"/>
      <c r="K29" s="47"/>
    </row>
    <row r="30" spans="1:11" ht="71.349999999999994">
      <c r="A30" s="85">
        <f t="shared" si="9"/>
        <v>22</v>
      </c>
      <c r="B30" s="89" t="s">
        <v>43</v>
      </c>
      <c r="C30" s="22">
        <v>1</v>
      </c>
      <c r="D30" s="2" t="s">
        <v>19</v>
      </c>
      <c r="E30" s="30">
        <v>8200</v>
      </c>
      <c r="F30" s="15"/>
      <c r="G30" s="1">
        <f>(E30-(F30*E30))*C30</f>
        <v>8200</v>
      </c>
      <c r="H30" s="87" t="s">
        <v>44</v>
      </c>
      <c r="I30" s="47"/>
      <c r="J30" s="47"/>
      <c r="K30" s="47"/>
    </row>
    <row r="31" spans="1:11" ht="42.8">
      <c r="A31" s="85">
        <f t="shared" si="9"/>
        <v>23</v>
      </c>
      <c r="B31" s="89" t="s">
        <v>215</v>
      </c>
      <c r="C31" s="22">
        <v>1</v>
      </c>
      <c r="D31" s="2" t="s">
        <v>19</v>
      </c>
      <c r="E31" s="30">
        <v>16000</v>
      </c>
      <c r="F31" s="15"/>
      <c r="G31" s="1">
        <f t="shared" si="8"/>
        <v>16000</v>
      </c>
      <c r="H31" s="99" t="s">
        <v>214</v>
      </c>
      <c r="I31" s="47"/>
      <c r="J31" s="47"/>
      <c r="K31" s="47"/>
    </row>
    <row r="32" spans="1:11" ht="27.85" thickBot="1">
      <c r="A32" s="85">
        <f t="shared" si="9"/>
        <v>24</v>
      </c>
      <c r="B32" s="89" t="s">
        <v>225</v>
      </c>
      <c r="C32" s="22">
        <v>1</v>
      </c>
      <c r="D32" s="2" t="s">
        <v>19</v>
      </c>
      <c r="E32" s="30">
        <v>16000</v>
      </c>
      <c r="F32" s="15"/>
      <c r="G32" s="1">
        <f t="shared" si="8"/>
        <v>16000</v>
      </c>
      <c r="H32" s="100" t="s">
        <v>224</v>
      </c>
      <c r="I32" s="59"/>
      <c r="J32" s="59"/>
      <c r="K32" s="59"/>
    </row>
    <row r="33" spans="1:11" ht="14.95" thickBot="1">
      <c r="A33" s="91"/>
      <c r="B33" s="92" t="s">
        <v>45</v>
      </c>
      <c r="C33" s="26"/>
      <c r="D33" s="10"/>
      <c r="E33" s="10"/>
      <c r="F33" s="16"/>
      <c r="G33" s="11">
        <f>SUM(G20:G32)</f>
        <v>125100</v>
      </c>
      <c r="H33" s="93"/>
      <c r="I33" s="139"/>
      <c r="J33" s="139"/>
      <c r="K33" s="139"/>
    </row>
    <row r="34" spans="1:11">
      <c r="A34" s="82"/>
      <c r="B34" s="94" t="s">
        <v>46</v>
      </c>
      <c r="C34" s="24"/>
      <c r="D34" s="8"/>
      <c r="E34" s="8"/>
      <c r="F34" s="19"/>
      <c r="G34" s="9"/>
      <c r="H34" s="95"/>
      <c r="I34" s="140"/>
      <c r="J34" s="140"/>
      <c r="K34" s="140"/>
    </row>
    <row r="35" spans="1:11">
      <c r="A35" s="85">
        <f>A32+1</f>
        <v>25</v>
      </c>
      <c r="B35" s="89" t="s">
        <v>47</v>
      </c>
      <c r="C35" s="22">
        <v>1</v>
      </c>
      <c r="D35" s="2" t="s">
        <v>19</v>
      </c>
      <c r="E35" s="30">
        <v>1700</v>
      </c>
      <c r="F35" s="15"/>
      <c r="G35" s="1">
        <f>(E35-(F35*E35))*C35</f>
        <v>1700</v>
      </c>
      <c r="H35" s="87" t="s">
        <v>48</v>
      </c>
      <c r="I35" s="47"/>
      <c r="J35" s="47"/>
      <c r="K35" s="47"/>
    </row>
    <row r="36" spans="1:11">
      <c r="A36" s="85">
        <f>A35+1</f>
        <v>26</v>
      </c>
      <c r="B36" s="89" t="s">
        <v>49</v>
      </c>
      <c r="C36" s="22">
        <v>1</v>
      </c>
      <c r="D36" s="2" t="s">
        <v>19</v>
      </c>
      <c r="E36" s="30">
        <v>2800</v>
      </c>
      <c r="F36" s="15"/>
      <c r="G36" s="1">
        <f>(E36-(F36*E36))*C36</f>
        <v>2800</v>
      </c>
      <c r="H36" s="87" t="s">
        <v>48</v>
      </c>
      <c r="I36" s="47"/>
      <c r="J36" s="47"/>
      <c r="K36" s="47"/>
    </row>
    <row r="37" spans="1:11">
      <c r="A37" s="85">
        <f t="shared" ref="A37:A41" si="11">A36+1</f>
        <v>27</v>
      </c>
      <c r="B37" s="101" t="s">
        <v>212</v>
      </c>
      <c r="C37" s="22">
        <v>1</v>
      </c>
      <c r="D37" s="2" t="s">
        <v>19</v>
      </c>
      <c r="E37" s="30">
        <v>2000</v>
      </c>
      <c r="F37" s="15"/>
      <c r="G37" s="1">
        <f t="shared" ref="G37:G40" si="12">(E37-(F37*E37))*C37</f>
        <v>2000</v>
      </c>
      <c r="H37" s="90" t="s">
        <v>226</v>
      </c>
      <c r="I37" s="47"/>
      <c r="J37" s="47"/>
      <c r="K37" s="47"/>
    </row>
    <row r="38" spans="1:11">
      <c r="A38" s="85">
        <f t="shared" si="11"/>
        <v>28</v>
      </c>
      <c r="B38" s="101" t="s">
        <v>213</v>
      </c>
      <c r="C38" s="22">
        <v>1</v>
      </c>
      <c r="D38" s="2" t="s">
        <v>19</v>
      </c>
      <c r="E38" s="30">
        <v>2500</v>
      </c>
      <c r="F38" s="15"/>
      <c r="G38" s="1">
        <f t="shared" si="12"/>
        <v>2500</v>
      </c>
      <c r="H38" s="90" t="s">
        <v>226</v>
      </c>
      <c r="I38" s="47"/>
      <c r="J38" s="47"/>
      <c r="K38" s="47"/>
    </row>
    <row r="39" spans="1:11" ht="28.55">
      <c r="A39" s="85">
        <f t="shared" si="11"/>
        <v>29</v>
      </c>
      <c r="B39" s="101" t="s">
        <v>50</v>
      </c>
      <c r="C39" s="22">
        <v>1</v>
      </c>
      <c r="D39" s="2" t="s">
        <v>19</v>
      </c>
      <c r="E39" s="30">
        <v>200000</v>
      </c>
      <c r="F39" s="15"/>
      <c r="G39" s="1">
        <f t="shared" si="12"/>
        <v>200000</v>
      </c>
      <c r="H39" s="87"/>
      <c r="I39" s="47"/>
      <c r="J39" s="47"/>
      <c r="K39" s="47"/>
    </row>
    <row r="40" spans="1:11" ht="28.55">
      <c r="A40" s="85">
        <f t="shared" si="11"/>
        <v>30</v>
      </c>
      <c r="B40" s="102" t="s">
        <v>51</v>
      </c>
      <c r="C40" s="22">
        <v>1</v>
      </c>
      <c r="D40" s="2" t="s">
        <v>19</v>
      </c>
      <c r="E40" s="30">
        <v>7500</v>
      </c>
      <c r="F40" s="15"/>
      <c r="G40" s="1">
        <f t="shared" si="12"/>
        <v>7500</v>
      </c>
      <c r="H40" s="87"/>
      <c r="I40" s="47"/>
      <c r="J40" s="47"/>
      <c r="K40" s="47"/>
    </row>
    <row r="41" spans="1:11">
      <c r="A41" s="85">
        <f t="shared" si="11"/>
        <v>31</v>
      </c>
      <c r="B41" s="102" t="s">
        <v>52</v>
      </c>
      <c r="C41" s="22">
        <v>1</v>
      </c>
      <c r="D41" s="2" t="s">
        <v>19</v>
      </c>
      <c r="E41" s="30">
        <v>2000</v>
      </c>
      <c r="F41" s="15"/>
      <c r="G41" s="1">
        <f>(E41-(F41*E41))*C41</f>
        <v>2000</v>
      </c>
      <c r="H41" s="87"/>
      <c r="I41" s="47"/>
      <c r="J41" s="47"/>
      <c r="K41" s="47"/>
    </row>
    <row r="42" spans="1:11" ht="14.95" thickBot="1">
      <c r="A42" s="91"/>
      <c r="B42" s="92" t="s">
        <v>53</v>
      </c>
      <c r="C42" s="26"/>
      <c r="D42" s="10"/>
      <c r="E42" s="10"/>
      <c r="F42" s="16"/>
      <c r="G42" s="11">
        <f>SUM(G35:G41)</f>
        <v>218500</v>
      </c>
      <c r="H42" s="93"/>
      <c r="I42" s="139"/>
      <c r="J42" s="139"/>
      <c r="K42" s="139"/>
    </row>
    <row r="43" spans="1:11">
      <c r="A43" s="82"/>
      <c r="B43" s="94" t="s">
        <v>54</v>
      </c>
      <c r="C43" s="24"/>
      <c r="D43" s="8"/>
      <c r="E43" s="8"/>
      <c r="F43" s="19"/>
      <c r="G43" s="9"/>
      <c r="H43" s="95"/>
      <c r="I43" s="140"/>
      <c r="J43" s="140"/>
      <c r="K43" s="140"/>
    </row>
    <row r="44" spans="1:11" ht="28.55">
      <c r="A44" s="103">
        <f>A41+1</f>
        <v>32</v>
      </c>
      <c r="B44" s="104" t="s">
        <v>55</v>
      </c>
      <c r="C44" s="22">
        <v>1</v>
      </c>
      <c r="D44" s="2" t="s">
        <v>19</v>
      </c>
      <c r="E44" s="30">
        <v>3500</v>
      </c>
      <c r="F44" s="15"/>
      <c r="G44" s="1">
        <f t="shared" ref="G44:G54" si="13">(E44-(F44*E44))*C44</f>
        <v>3500</v>
      </c>
      <c r="H44" s="87"/>
      <c r="I44" s="47" t="s">
        <v>56</v>
      </c>
      <c r="J44" s="47" t="s">
        <v>57</v>
      </c>
      <c r="K44" s="47"/>
    </row>
    <row r="45" spans="1:11" ht="28.55">
      <c r="A45" s="103">
        <f t="shared" ref="A45:A54" si="14">A44+1</f>
        <v>33</v>
      </c>
      <c r="B45" s="104" t="s">
        <v>58</v>
      </c>
      <c r="C45" s="22">
        <v>1</v>
      </c>
      <c r="D45" s="2" t="s">
        <v>19</v>
      </c>
      <c r="E45" s="30">
        <v>3700</v>
      </c>
      <c r="F45" s="15"/>
      <c r="G45" s="1">
        <f t="shared" si="13"/>
        <v>3700</v>
      </c>
      <c r="H45" s="87"/>
      <c r="I45" s="47" t="s">
        <v>56</v>
      </c>
      <c r="J45" s="47" t="s">
        <v>59</v>
      </c>
      <c r="K45" s="47"/>
    </row>
    <row r="46" spans="1:11" ht="28.55">
      <c r="A46" s="103">
        <f t="shared" si="14"/>
        <v>34</v>
      </c>
      <c r="B46" s="86" t="s">
        <v>60</v>
      </c>
      <c r="C46" s="22">
        <v>1</v>
      </c>
      <c r="D46" s="2" t="s">
        <v>19</v>
      </c>
      <c r="E46" s="30">
        <v>4500</v>
      </c>
      <c r="F46" s="15"/>
      <c r="G46" s="1">
        <f t="shared" si="13"/>
        <v>4500</v>
      </c>
      <c r="H46" s="87"/>
      <c r="I46" s="47" t="s">
        <v>56</v>
      </c>
      <c r="J46" s="47" t="s">
        <v>61</v>
      </c>
      <c r="K46" s="47"/>
    </row>
    <row r="47" spans="1:11" ht="28.55">
      <c r="A47" s="103">
        <f t="shared" si="14"/>
        <v>35</v>
      </c>
      <c r="B47" s="86" t="s">
        <v>62</v>
      </c>
      <c r="C47" s="22">
        <v>1</v>
      </c>
      <c r="D47" s="2" t="s">
        <v>19</v>
      </c>
      <c r="E47" s="30">
        <v>8500</v>
      </c>
      <c r="F47" s="15"/>
      <c r="G47" s="1">
        <f t="shared" si="13"/>
        <v>8500</v>
      </c>
      <c r="H47" s="87"/>
      <c r="I47" s="47" t="s">
        <v>56</v>
      </c>
      <c r="J47" s="47" t="s">
        <v>63</v>
      </c>
      <c r="K47" s="47"/>
    </row>
    <row r="48" spans="1:11">
      <c r="A48" s="103">
        <f t="shared" si="14"/>
        <v>36</v>
      </c>
      <c r="B48" s="105" t="s">
        <v>227</v>
      </c>
      <c r="C48" s="22">
        <v>1</v>
      </c>
      <c r="D48" s="2" t="s">
        <v>19</v>
      </c>
      <c r="E48" s="30">
        <v>22000</v>
      </c>
      <c r="F48" s="15"/>
      <c r="G48" s="1">
        <f t="shared" si="13"/>
        <v>22000</v>
      </c>
      <c r="H48" s="87"/>
      <c r="I48" s="141" t="s">
        <v>56</v>
      </c>
      <c r="J48" s="47" t="s">
        <v>230</v>
      </c>
      <c r="K48" s="47"/>
    </row>
    <row r="49" spans="1:11">
      <c r="A49" s="103">
        <f t="shared" si="14"/>
        <v>37</v>
      </c>
      <c r="B49" s="105" t="s">
        <v>228</v>
      </c>
      <c r="C49" s="22">
        <v>1</v>
      </c>
      <c r="D49" s="2" t="s">
        <v>19</v>
      </c>
      <c r="E49" s="30">
        <v>12000</v>
      </c>
      <c r="F49" s="15"/>
      <c r="G49" s="1">
        <f t="shared" si="13"/>
        <v>12000</v>
      </c>
      <c r="H49" s="87"/>
      <c r="I49" s="141" t="s">
        <v>56</v>
      </c>
      <c r="J49" s="47" t="s">
        <v>231</v>
      </c>
      <c r="K49" s="47"/>
    </row>
    <row r="50" spans="1:11">
      <c r="A50" s="103">
        <f t="shared" si="14"/>
        <v>38</v>
      </c>
      <c r="B50" s="105" t="s">
        <v>229</v>
      </c>
      <c r="C50" s="22">
        <v>1</v>
      </c>
      <c r="D50" s="2" t="s">
        <v>64</v>
      </c>
      <c r="E50" s="30">
        <v>2000</v>
      </c>
      <c r="F50" s="15"/>
      <c r="G50" s="1">
        <f t="shared" si="13"/>
        <v>2000</v>
      </c>
      <c r="H50" s="87"/>
      <c r="I50" s="141" t="s">
        <v>56</v>
      </c>
      <c r="J50" s="47" t="s">
        <v>232</v>
      </c>
      <c r="K50" s="47"/>
    </row>
    <row r="51" spans="1:11">
      <c r="A51" s="103">
        <f t="shared" si="14"/>
        <v>39</v>
      </c>
      <c r="B51" s="86" t="s">
        <v>65</v>
      </c>
      <c r="C51" s="22">
        <v>1</v>
      </c>
      <c r="D51" s="2" t="s">
        <v>64</v>
      </c>
      <c r="E51" s="30">
        <v>2500</v>
      </c>
      <c r="F51" s="15"/>
      <c r="G51" s="1">
        <f t="shared" si="13"/>
        <v>2500</v>
      </c>
      <c r="H51" s="87"/>
      <c r="I51" s="47" t="s">
        <v>56</v>
      </c>
      <c r="J51" s="68" t="s">
        <v>66</v>
      </c>
      <c r="K51" s="47"/>
    </row>
    <row r="52" spans="1:11">
      <c r="A52" s="103">
        <f t="shared" si="14"/>
        <v>40</v>
      </c>
      <c r="B52" s="86" t="s">
        <v>234</v>
      </c>
      <c r="C52" s="22">
        <v>1</v>
      </c>
      <c r="D52" s="2" t="s">
        <v>19</v>
      </c>
      <c r="E52" s="30">
        <v>600</v>
      </c>
      <c r="F52" s="15"/>
      <c r="G52" s="1">
        <f t="shared" ref="G52" si="15">(E52-(F52*E52))*C52</f>
        <v>600</v>
      </c>
      <c r="H52" s="87"/>
      <c r="I52" s="47"/>
      <c r="J52" s="68"/>
      <c r="K52" s="47"/>
    </row>
    <row r="53" spans="1:11">
      <c r="A53" s="103">
        <f t="shared" si="14"/>
        <v>41</v>
      </c>
      <c r="B53" s="86" t="s">
        <v>233</v>
      </c>
      <c r="C53" s="22">
        <v>1</v>
      </c>
      <c r="D53" s="2" t="s">
        <v>19</v>
      </c>
      <c r="E53" s="30">
        <v>700</v>
      </c>
      <c r="F53" s="15"/>
      <c r="G53" s="1">
        <f t="shared" si="13"/>
        <v>700</v>
      </c>
      <c r="H53" s="87"/>
      <c r="I53" s="47"/>
      <c r="J53" s="68"/>
      <c r="K53" s="47"/>
    </row>
    <row r="54" spans="1:11">
      <c r="A54" s="103">
        <f t="shared" si="14"/>
        <v>42</v>
      </c>
      <c r="B54" s="86" t="s">
        <v>67</v>
      </c>
      <c r="C54" s="22">
        <v>1</v>
      </c>
      <c r="D54" s="2" t="s">
        <v>19</v>
      </c>
      <c r="E54" s="30">
        <v>950</v>
      </c>
      <c r="F54" s="15"/>
      <c r="G54" s="1">
        <f t="shared" si="13"/>
        <v>950</v>
      </c>
      <c r="H54" s="87"/>
      <c r="I54" s="47"/>
      <c r="J54" s="47"/>
      <c r="K54" s="47"/>
    </row>
    <row r="55" spans="1:11" ht="14.95" thickBot="1">
      <c r="A55" s="91"/>
      <c r="B55" s="92" t="s">
        <v>68</v>
      </c>
      <c r="C55" s="25"/>
      <c r="D55" s="10"/>
      <c r="E55" s="10"/>
      <c r="F55" s="16"/>
      <c r="G55" s="11">
        <f>SUM(G44:G54)</f>
        <v>60950</v>
      </c>
      <c r="H55" s="93"/>
      <c r="I55" s="139"/>
      <c r="J55" s="139"/>
      <c r="K55" s="139"/>
    </row>
    <row r="56" spans="1:11">
      <c r="A56" s="82"/>
      <c r="B56" s="94" t="s">
        <v>69</v>
      </c>
      <c r="C56" s="24"/>
      <c r="D56" s="8"/>
      <c r="E56" s="8"/>
      <c r="F56" s="19"/>
      <c r="G56" s="9"/>
      <c r="H56" s="95"/>
      <c r="I56" s="140"/>
      <c r="J56" s="140"/>
      <c r="K56" s="140"/>
    </row>
    <row r="57" spans="1:11" ht="28.55">
      <c r="A57" s="85">
        <f>A54+1</f>
        <v>43</v>
      </c>
      <c r="B57" s="86" t="s">
        <v>70</v>
      </c>
      <c r="C57" s="36">
        <v>1</v>
      </c>
      <c r="D57" s="2" t="s">
        <v>19</v>
      </c>
      <c r="E57" s="32">
        <v>2400</v>
      </c>
      <c r="F57" s="15"/>
      <c r="G57" s="1">
        <f t="shared" ref="G57:G61" si="16">(E57-(F57*E57))*C57</f>
        <v>2400</v>
      </c>
      <c r="H57" s="87" t="s">
        <v>71</v>
      </c>
      <c r="I57" s="47"/>
      <c r="J57" s="47"/>
      <c r="K57" s="47"/>
    </row>
    <row r="58" spans="1:11" ht="28.55">
      <c r="A58" s="85">
        <f>A57+1</f>
        <v>44</v>
      </c>
      <c r="B58" s="86" t="s">
        <v>73</v>
      </c>
      <c r="C58" s="36">
        <v>1</v>
      </c>
      <c r="D58" s="2" t="s">
        <v>19</v>
      </c>
      <c r="E58" s="32">
        <v>14000</v>
      </c>
      <c r="F58" s="15"/>
      <c r="G58" s="1">
        <f t="shared" si="16"/>
        <v>14000</v>
      </c>
      <c r="H58" s="87" t="s">
        <v>72</v>
      </c>
      <c r="I58" s="47"/>
      <c r="J58" s="47"/>
      <c r="K58" s="47"/>
    </row>
    <row r="59" spans="1:11" ht="42.8">
      <c r="A59" s="85">
        <f t="shared" ref="A59:A61" si="17">A58+1</f>
        <v>45</v>
      </c>
      <c r="B59" s="86" t="s">
        <v>74</v>
      </c>
      <c r="C59" s="36">
        <v>1</v>
      </c>
      <c r="D59" s="2" t="s">
        <v>19</v>
      </c>
      <c r="E59" s="32">
        <v>35000</v>
      </c>
      <c r="F59" s="15"/>
      <c r="G59" s="1">
        <f t="shared" si="16"/>
        <v>35000</v>
      </c>
      <c r="H59" s="87" t="s">
        <v>72</v>
      </c>
      <c r="I59" s="47"/>
      <c r="J59" s="47"/>
      <c r="K59" s="47"/>
    </row>
    <row r="60" spans="1:11" ht="28.55">
      <c r="A60" s="85">
        <f t="shared" si="17"/>
        <v>46</v>
      </c>
      <c r="B60" s="104" t="s">
        <v>251</v>
      </c>
      <c r="C60" s="36">
        <v>1</v>
      </c>
      <c r="D60" s="2" t="s">
        <v>19</v>
      </c>
      <c r="E60" s="32">
        <v>45000</v>
      </c>
      <c r="F60" s="15"/>
      <c r="G60" s="1">
        <f t="shared" si="16"/>
        <v>45000</v>
      </c>
      <c r="H60" s="87" t="s">
        <v>72</v>
      </c>
      <c r="I60" s="47"/>
      <c r="J60" s="47"/>
      <c r="K60" s="47"/>
    </row>
    <row r="61" spans="1:11" ht="42.8">
      <c r="A61" s="85">
        <f t="shared" si="17"/>
        <v>47</v>
      </c>
      <c r="B61" s="98" t="s">
        <v>75</v>
      </c>
      <c r="C61" s="36">
        <v>1</v>
      </c>
      <c r="D61" s="7" t="s">
        <v>76</v>
      </c>
      <c r="E61" s="46">
        <v>960</v>
      </c>
      <c r="F61" s="34"/>
      <c r="G61" s="1">
        <f t="shared" si="16"/>
        <v>960</v>
      </c>
      <c r="H61" s="97" t="s">
        <v>77</v>
      </c>
      <c r="I61" s="47"/>
      <c r="J61" s="47"/>
      <c r="K61" s="47"/>
    </row>
    <row r="62" spans="1:11" ht="14.95" thickBot="1">
      <c r="A62" s="91"/>
      <c r="B62" s="92" t="s">
        <v>78</v>
      </c>
      <c r="C62" s="25"/>
      <c r="D62" s="10"/>
      <c r="E62" s="10"/>
      <c r="F62" s="16"/>
      <c r="G62" s="11">
        <f>SUM(G57:G61)</f>
        <v>97360</v>
      </c>
      <c r="H62" s="93"/>
      <c r="I62" s="47"/>
      <c r="J62" s="47"/>
      <c r="K62" s="47"/>
    </row>
    <row r="63" spans="1:11">
      <c r="A63" s="82"/>
      <c r="B63" s="83" t="s">
        <v>79</v>
      </c>
      <c r="C63" s="21"/>
      <c r="D63" s="5"/>
      <c r="E63" s="5"/>
      <c r="F63" s="18"/>
      <c r="G63" s="6"/>
      <c r="H63" s="84"/>
      <c r="I63" s="47"/>
      <c r="J63" s="47"/>
      <c r="K63" s="47"/>
    </row>
    <row r="64" spans="1:11">
      <c r="A64" s="85">
        <f>A61+1</f>
        <v>48</v>
      </c>
      <c r="B64" s="86" t="s">
        <v>80</v>
      </c>
      <c r="C64" s="36">
        <v>1</v>
      </c>
      <c r="D64" s="2" t="s">
        <v>19</v>
      </c>
      <c r="E64" s="30">
        <v>420</v>
      </c>
      <c r="F64" s="15"/>
      <c r="G64" s="1">
        <f t="shared" ref="G64:G82" si="18">(E64-(F64*E64))*C64</f>
        <v>420</v>
      </c>
      <c r="H64" s="87"/>
      <c r="I64" s="47"/>
      <c r="J64" s="47"/>
      <c r="K64" s="47"/>
    </row>
    <row r="65" spans="1:11" ht="28.55">
      <c r="A65" s="85">
        <f t="shared" ref="A65:A82" si="19">A64+1</f>
        <v>49</v>
      </c>
      <c r="B65" s="86" t="s">
        <v>81</v>
      </c>
      <c r="C65" s="23">
        <v>1</v>
      </c>
      <c r="D65" s="2" t="s">
        <v>19</v>
      </c>
      <c r="E65" s="30">
        <v>350</v>
      </c>
      <c r="F65" s="15"/>
      <c r="G65" s="1">
        <f t="shared" si="18"/>
        <v>350</v>
      </c>
      <c r="H65" s="87" t="s">
        <v>82</v>
      </c>
      <c r="I65" s="47"/>
      <c r="J65" s="47"/>
      <c r="K65" s="47"/>
    </row>
    <row r="66" spans="1:11">
      <c r="A66" s="85">
        <f t="shared" si="19"/>
        <v>50</v>
      </c>
      <c r="B66" s="86" t="s">
        <v>83</v>
      </c>
      <c r="C66" s="23">
        <v>1</v>
      </c>
      <c r="D66" s="2" t="s">
        <v>19</v>
      </c>
      <c r="E66" s="30">
        <v>350</v>
      </c>
      <c r="F66" s="15"/>
      <c r="G66" s="1">
        <f t="shared" si="18"/>
        <v>350</v>
      </c>
      <c r="H66" s="87"/>
      <c r="I66" s="47"/>
      <c r="J66" s="47"/>
      <c r="K66" s="47"/>
    </row>
    <row r="67" spans="1:11">
      <c r="A67" s="85">
        <f t="shared" si="19"/>
        <v>51</v>
      </c>
      <c r="B67" s="86" t="s">
        <v>84</v>
      </c>
      <c r="C67" s="23">
        <v>1</v>
      </c>
      <c r="D67" s="2" t="s">
        <v>85</v>
      </c>
      <c r="E67" s="30">
        <v>10</v>
      </c>
      <c r="F67" s="15"/>
      <c r="G67" s="1">
        <f t="shared" si="18"/>
        <v>10</v>
      </c>
      <c r="H67" s="87"/>
      <c r="I67" s="47" t="s">
        <v>28</v>
      </c>
      <c r="J67" s="47" t="s">
        <v>28</v>
      </c>
      <c r="K67" s="47" t="s">
        <v>28</v>
      </c>
    </row>
    <row r="68" spans="1:11" ht="28.55">
      <c r="A68" s="85">
        <f t="shared" si="19"/>
        <v>52</v>
      </c>
      <c r="B68" s="86" t="s">
        <v>86</v>
      </c>
      <c r="C68" s="23">
        <v>1</v>
      </c>
      <c r="D68" s="2" t="s">
        <v>85</v>
      </c>
      <c r="E68" s="30">
        <v>23</v>
      </c>
      <c r="F68" s="15"/>
      <c r="G68" s="1">
        <f t="shared" si="18"/>
        <v>23</v>
      </c>
      <c r="H68" s="87" t="s">
        <v>87</v>
      </c>
      <c r="I68" s="47" t="s">
        <v>28</v>
      </c>
      <c r="J68" s="47" t="s">
        <v>28</v>
      </c>
      <c r="K68" s="47" t="s">
        <v>28</v>
      </c>
    </row>
    <row r="69" spans="1:11" ht="28.55">
      <c r="A69" s="85">
        <f t="shared" si="19"/>
        <v>53</v>
      </c>
      <c r="B69" s="86" t="s">
        <v>88</v>
      </c>
      <c r="C69" s="23">
        <v>1</v>
      </c>
      <c r="D69" s="2" t="s">
        <v>85</v>
      </c>
      <c r="E69" s="30">
        <v>28</v>
      </c>
      <c r="F69" s="15"/>
      <c r="G69" s="1">
        <f t="shared" si="18"/>
        <v>28</v>
      </c>
      <c r="H69" s="87" t="s">
        <v>87</v>
      </c>
      <c r="I69" s="47" t="s">
        <v>28</v>
      </c>
      <c r="J69" s="47" t="s">
        <v>28</v>
      </c>
      <c r="K69" s="47" t="s">
        <v>28</v>
      </c>
    </row>
    <row r="70" spans="1:11" ht="28.55">
      <c r="A70" s="85">
        <f t="shared" si="19"/>
        <v>54</v>
      </c>
      <c r="B70" s="86" t="s">
        <v>89</v>
      </c>
      <c r="C70" s="23">
        <v>1</v>
      </c>
      <c r="D70" s="2" t="s">
        <v>19</v>
      </c>
      <c r="E70" s="30">
        <v>350</v>
      </c>
      <c r="F70" s="15"/>
      <c r="G70" s="1">
        <f t="shared" si="18"/>
        <v>350</v>
      </c>
      <c r="H70" s="87"/>
      <c r="I70" s="47"/>
      <c r="J70" s="47"/>
      <c r="K70" s="47"/>
    </row>
    <row r="71" spans="1:11" ht="28.55">
      <c r="A71" s="85">
        <f t="shared" si="19"/>
        <v>55</v>
      </c>
      <c r="B71" s="86" t="s">
        <v>90</v>
      </c>
      <c r="C71" s="23">
        <v>1</v>
      </c>
      <c r="D71" s="2" t="s">
        <v>85</v>
      </c>
      <c r="E71" s="30">
        <v>7</v>
      </c>
      <c r="F71" s="15"/>
      <c r="G71" s="1">
        <f t="shared" si="18"/>
        <v>7</v>
      </c>
      <c r="H71" s="87"/>
      <c r="I71" s="47" t="s">
        <v>28</v>
      </c>
      <c r="J71" s="47" t="s">
        <v>28</v>
      </c>
      <c r="K71" s="47" t="s">
        <v>28</v>
      </c>
    </row>
    <row r="72" spans="1:11" ht="28.55">
      <c r="A72" s="85">
        <f t="shared" si="19"/>
        <v>56</v>
      </c>
      <c r="B72" s="86" t="s">
        <v>91</v>
      </c>
      <c r="C72" s="23">
        <v>1</v>
      </c>
      <c r="D72" s="2" t="s">
        <v>85</v>
      </c>
      <c r="E72" s="30">
        <v>8</v>
      </c>
      <c r="F72" s="15"/>
      <c r="G72" s="1">
        <f t="shared" si="18"/>
        <v>8</v>
      </c>
      <c r="H72" s="87"/>
      <c r="I72" s="47" t="s">
        <v>28</v>
      </c>
      <c r="J72" s="47" t="s">
        <v>28</v>
      </c>
      <c r="K72" s="47" t="s">
        <v>28</v>
      </c>
    </row>
    <row r="73" spans="1:11">
      <c r="A73" s="85">
        <f t="shared" si="19"/>
        <v>57</v>
      </c>
      <c r="B73" s="86" t="s">
        <v>92</v>
      </c>
      <c r="C73" s="23">
        <v>1</v>
      </c>
      <c r="D73" s="2" t="s">
        <v>85</v>
      </c>
      <c r="E73" s="30">
        <v>4</v>
      </c>
      <c r="F73" s="15"/>
      <c r="G73" s="1">
        <f t="shared" si="18"/>
        <v>4</v>
      </c>
      <c r="H73" s="87"/>
      <c r="I73" s="47" t="s">
        <v>28</v>
      </c>
      <c r="J73" s="47" t="s">
        <v>28</v>
      </c>
      <c r="K73" s="47" t="s">
        <v>28</v>
      </c>
    </row>
    <row r="74" spans="1:11">
      <c r="A74" s="85">
        <f t="shared" si="19"/>
        <v>58</v>
      </c>
      <c r="B74" s="86" t="s">
        <v>93</v>
      </c>
      <c r="C74" s="23">
        <v>1</v>
      </c>
      <c r="D74" s="2" t="s">
        <v>85</v>
      </c>
      <c r="E74" s="30">
        <v>8</v>
      </c>
      <c r="F74" s="15"/>
      <c r="G74" s="1">
        <f t="shared" si="18"/>
        <v>8</v>
      </c>
      <c r="H74" s="87"/>
      <c r="I74" s="47" t="s">
        <v>28</v>
      </c>
      <c r="J74" s="47" t="s">
        <v>28</v>
      </c>
      <c r="K74" s="47" t="s">
        <v>28</v>
      </c>
    </row>
    <row r="75" spans="1:11">
      <c r="A75" s="85">
        <f t="shared" si="19"/>
        <v>59</v>
      </c>
      <c r="B75" s="86" t="s">
        <v>94</v>
      </c>
      <c r="C75" s="23">
        <v>1</v>
      </c>
      <c r="D75" s="2" t="s">
        <v>85</v>
      </c>
      <c r="E75" s="30">
        <v>10</v>
      </c>
      <c r="F75" s="15"/>
      <c r="G75" s="1">
        <f t="shared" si="18"/>
        <v>10</v>
      </c>
      <c r="H75" s="87"/>
      <c r="I75" s="47" t="s">
        <v>28</v>
      </c>
      <c r="J75" s="47" t="s">
        <v>28</v>
      </c>
      <c r="K75" s="47" t="s">
        <v>28</v>
      </c>
    </row>
    <row r="76" spans="1:11">
      <c r="A76" s="85">
        <f t="shared" si="19"/>
        <v>60</v>
      </c>
      <c r="B76" s="86" t="s">
        <v>95</v>
      </c>
      <c r="C76" s="23">
        <v>1</v>
      </c>
      <c r="D76" s="2" t="s">
        <v>85</v>
      </c>
      <c r="E76" s="30">
        <v>9</v>
      </c>
      <c r="F76" s="15"/>
      <c r="G76" s="1">
        <f t="shared" si="18"/>
        <v>9</v>
      </c>
      <c r="H76" s="87"/>
      <c r="I76" s="47" t="s">
        <v>28</v>
      </c>
      <c r="J76" s="47" t="s">
        <v>28</v>
      </c>
      <c r="K76" s="47" t="s">
        <v>28</v>
      </c>
    </row>
    <row r="77" spans="1:11">
      <c r="A77" s="85">
        <f t="shared" si="19"/>
        <v>61</v>
      </c>
      <c r="B77" s="86" t="s">
        <v>235</v>
      </c>
      <c r="C77" s="23">
        <v>1</v>
      </c>
      <c r="D77" s="2" t="s">
        <v>85</v>
      </c>
      <c r="E77" s="30">
        <v>12</v>
      </c>
      <c r="F77" s="15"/>
      <c r="G77" s="1">
        <f t="shared" si="18"/>
        <v>12</v>
      </c>
      <c r="H77" s="87"/>
      <c r="I77" s="47"/>
      <c r="J77" s="47"/>
      <c r="K77" s="47"/>
    </row>
    <row r="78" spans="1:11">
      <c r="A78" s="85">
        <f t="shared" si="19"/>
        <v>62</v>
      </c>
      <c r="B78" s="86" t="s">
        <v>96</v>
      </c>
      <c r="C78" s="23">
        <v>1</v>
      </c>
      <c r="D78" s="2" t="s">
        <v>85</v>
      </c>
      <c r="E78" s="30">
        <v>25</v>
      </c>
      <c r="F78" s="15"/>
      <c r="G78" s="1">
        <f t="shared" si="18"/>
        <v>25</v>
      </c>
      <c r="H78" s="87"/>
      <c r="I78" s="47" t="s">
        <v>28</v>
      </c>
      <c r="J78" s="47" t="s">
        <v>28</v>
      </c>
      <c r="K78" s="47" t="s">
        <v>28</v>
      </c>
    </row>
    <row r="79" spans="1:11" ht="28.55">
      <c r="A79" s="85">
        <f t="shared" si="19"/>
        <v>63</v>
      </c>
      <c r="B79" s="86" t="s">
        <v>97</v>
      </c>
      <c r="C79" s="23">
        <v>1</v>
      </c>
      <c r="D79" s="2" t="s">
        <v>85</v>
      </c>
      <c r="E79" s="30">
        <v>7</v>
      </c>
      <c r="F79" s="15"/>
      <c r="G79" s="1">
        <f t="shared" si="18"/>
        <v>7</v>
      </c>
      <c r="H79" s="87"/>
      <c r="I79" s="47" t="s">
        <v>28</v>
      </c>
      <c r="J79" s="47" t="s">
        <v>28</v>
      </c>
      <c r="K79" s="47" t="s">
        <v>28</v>
      </c>
    </row>
    <row r="80" spans="1:11">
      <c r="A80" s="85">
        <f t="shared" si="19"/>
        <v>64</v>
      </c>
      <c r="B80" s="86"/>
      <c r="C80" s="23">
        <v>1</v>
      </c>
      <c r="D80" s="2" t="s">
        <v>85</v>
      </c>
      <c r="E80" s="30">
        <v>19</v>
      </c>
      <c r="F80" s="15"/>
      <c r="G80" s="1">
        <f t="shared" si="18"/>
        <v>19</v>
      </c>
      <c r="H80" s="87"/>
      <c r="I80" s="47"/>
      <c r="J80" s="47"/>
      <c r="K80" s="47"/>
    </row>
    <row r="81" spans="1:11">
      <c r="A81" s="85">
        <f t="shared" si="19"/>
        <v>65</v>
      </c>
      <c r="B81" s="86" t="s">
        <v>98</v>
      </c>
      <c r="C81" s="23">
        <v>1</v>
      </c>
      <c r="D81" s="2" t="s">
        <v>85</v>
      </c>
      <c r="E81" s="30">
        <v>23</v>
      </c>
      <c r="F81" s="15"/>
      <c r="G81" s="1">
        <f t="shared" si="18"/>
        <v>23</v>
      </c>
      <c r="H81" s="87"/>
      <c r="I81" s="47" t="s">
        <v>28</v>
      </c>
      <c r="J81" s="47" t="s">
        <v>28</v>
      </c>
      <c r="K81" s="47" t="s">
        <v>28</v>
      </c>
    </row>
    <row r="82" spans="1:11">
      <c r="A82" s="85">
        <f t="shared" si="19"/>
        <v>66</v>
      </c>
      <c r="B82" s="86" t="s">
        <v>99</v>
      </c>
      <c r="C82" s="23">
        <v>1</v>
      </c>
      <c r="D82" s="2" t="s">
        <v>85</v>
      </c>
      <c r="E82" s="30">
        <v>22</v>
      </c>
      <c r="F82" s="15"/>
      <c r="G82" s="1">
        <f t="shared" si="18"/>
        <v>22</v>
      </c>
      <c r="H82" s="87"/>
      <c r="I82" s="47" t="s">
        <v>28</v>
      </c>
      <c r="J82" s="47" t="s">
        <v>28</v>
      </c>
      <c r="K82" s="47" t="s">
        <v>28</v>
      </c>
    </row>
    <row r="83" spans="1:11" ht="14.95" thickBot="1">
      <c r="A83" s="91"/>
      <c r="B83" s="92" t="s">
        <v>100</v>
      </c>
      <c r="C83" s="25"/>
      <c r="D83" s="10"/>
      <c r="E83" s="10"/>
      <c r="F83" s="16"/>
      <c r="G83" s="11">
        <f>SUM(G64:G82)</f>
        <v>1685</v>
      </c>
      <c r="H83" s="93"/>
      <c r="I83" s="139"/>
      <c r="J83" s="139"/>
      <c r="K83" s="139"/>
    </row>
    <row r="84" spans="1:11">
      <c r="A84" s="82"/>
      <c r="B84" s="83" t="s">
        <v>101</v>
      </c>
      <c r="C84" s="21"/>
      <c r="D84" s="5"/>
      <c r="E84" s="5"/>
      <c r="F84" s="18"/>
      <c r="G84" s="6"/>
      <c r="H84" s="84"/>
      <c r="I84" s="138"/>
      <c r="J84" s="138"/>
      <c r="K84" s="138"/>
    </row>
    <row r="85" spans="1:11" ht="28.55">
      <c r="A85" s="85">
        <f>A82+1</f>
        <v>67</v>
      </c>
      <c r="B85" s="86" t="s">
        <v>102</v>
      </c>
      <c r="C85" s="36">
        <v>1</v>
      </c>
      <c r="D85" s="2" t="s">
        <v>19</v>
      </c>
      <c r="E85" s="30">
        <v>1600</v>
      </c>
      <c r="F85" s="15"/>
      <c r="G85" s="1">
        <f t="shared" ref="G85:G91" si="20">(E85-(F85*E85))*C85</f>
        <v>1600</v>
      </c>
      <c r="H85" s="87"/>
      <c r="I85" s="47"/>
      <c r="J85" s="47"/>
      <c r="K85" s="47"/>
    </row>
    <row r="86" spans="1:11">
      <c r="A86" s="85">
        <f>A85+1</f>
        <v>68</v>
      </c>
      <c r="B86" s="86" t="s">
        <v>236</v>
      </c>
      <c r="C86" s="36">
        <v>1</v>
      </c>
      <c r="D86" s="2" t="s">
        <v>19</v>
      </c>
      <c r="E86" s="30">
        <v>520</v>
      </c>
      <c r="F86" s="15"/>
      <c r="G86" s="1">
        <f t="shared" si="20"/>
        <v>520</v>
      </c>
      <c r="H86" s="87"/>
      <c r="I86" s="47"/>
      <c r="J86" s="47"/>
      <c r="K86" s="47"/>
    </row>
    <row r="87" spans="1:11">
      <c r="A87" s="85">
        <f t="shared" ref="A87:A91" si="21">A86+1</f>
        <v>69</v>
      </c>
      <c r="B87" s="86" t="s">
        <v>103</v>
      </c>
      <c r="C87" s="36">
        <v>1</v>
      </c>
      <c r="D87" s="2" t="s">
        <v>19</v>
      </c>
      <c r="E87" s="30">
        <v>6000</v>
      </c>
      <c r="F87" s="15"/>
      <c r="G87" s="1">
        <f t="shared" si="20"/>
        <v>6000</v>
      </c>
      <c r="H87" s="87"/>
      <c r="I87" s="47"/>
      <c r="J87" s="47"/>
      <c r="K87" s="47"/>
    </row>
    <row r="88" spans="1:11">
      <c r="A88" s="85">
        <f t="shared" si="21"/>
        <v>70</v>
      </c>
      <c r="B88" s="86" t="s">
        <v>104</v>
      </c>
      <c r="C88" s="36">
        <v>1</v>
      </c>
      <c r="D88" s="2" t="s">
        <v>19</v>
      </c>
      <c r="E88" s="30">
        <v>3500</v>
      </c>
      <c r="F88" s="15"/>
      <c r="G88" s="1">
        <f t="shared" si="20"/>
        <v>3500</v>
      </c>
      <c r="H88" s="87"/>
      <c r="I88" s="47"/>
      <c r="J88" s="47"/>
      <c r="K88" s="47"/>
    </row>
    <row r="89" spans="1:11">
      <c r="A89" s="85">
        <f t="shared" si="21"/>
        <v>71</v>
      </c>
      <c r="B89" s="86" t="s">
        <v>105</v>
      </c>
      <c r="C89" s="36">
        <v>1</v>
      </c>
      <c r="D89" s="2" t="s">
        <v>19</v>
      </c>
      <c r="E89" s="30">
        <v>4200</v>
      </c>
      <c r="F89" s="15"/>
      <c r="G89" s="1">
        <f t="shared" si="20"/>
        <v>4200</v>
      </c>
      <c r="H89" s="87"/>
      <c r="I89" s="47"/>
      <c r="J89" s="47"/>
      <c r="K89" s="47"/>
    </row>
    <row r="90" spans="1:11">
      <c r="A90" s="85">
        <f t="shared" si="21"/>
        <v>72</v>
      </c>
      <c r="B90" s="86" t="s">
        <v>106</v>
      </c>
      <c r="C90" s="36">
        <v>1</v>
      </c>
      <c r="D90" s="2" t="s">
        <v>19</v>
      </c>
      <c r="E90" s="30">
        <v>1618</v>
      </c>
      <c r="F90" s="15"/>
      <c r="G90" s="1">
        <f t="shared" si="20"/>
        <v>1618</v>
      </c>
      <c r="H90" s="87"/>
      <c r="I90" s="47"/>
      <c r="J90" s="47"/>
      <c r="K90" s="47"/>
    </row>
    <row r="91" spans="1:11">
      <c r="A91" s="85">
        <f t="shared" si="21"/>
        <v>73</v>
      </c>
      <c r="B91" s="86" t="s">
        <v>107</v>
      </c>
      <c r="C91" s="36">
        <v>1</v>
      </c>
      <c r="D91" s="2" t="s">
        <v>19</v>
      </c>
      <c r="E91" s="30">
        <v>1600</v>
      </c>
      <c r="F91" s="15"/>
      <c r="G91" s="1">
        <f t="shared" si="20"/>
        <v>1600</v>
      </c>
      <c r="H91" s="87"/>
      <c r="I91" s="47"/>
      <c r="J91" s="47"/>
      <c r="K91" s="47"/>
    </row>
    <row r="92" spans="1:11" ht="14.95" thickBot="1">
      <c r="A92" s="91"/>
      <c r="B92" s="92" t="s">
        <v>108</v>
      </c>
      <c r="C92" s="25"/>
      <c r="D92" s="10"/>
      <c r="E92" s="10"/>
      <c r="F92" s="16"/>
      <c r="G92" s="11">
        <f>SUM(G84:G91)</f>
        <v>19038</v>
      </c>
      <c r="H92" s="93"/>
      <c r="I92" s="142"/>
      <c r="J92" s="142"/>
      <c r="K92" s="142"/>
    </row>
    <row r="93" spans="1:11">
      <c r="A93" s="82"/>
      <c r="B93" s="83" t="s">
        <v>109</v>
      </c>
      <c r="C93" s="21"/>
      <c r="D93" s="5"/>
      <c r="E93" s="5"/>
      <c r="F93" s="18"/>
      <c r="G93" s="6"/>
      <c r="H93" s="84"/>
      <c r="I93" s="143"/>
      <c r="J93" s="143"/>
      <c r="K93" s="143"/>
    </row>
    <row r="94" spans="1:11" ht="28.55">
      <c r="A94" s="85">
        <f>A91+1</f>
        <v>74</v>
      </c>
      <c r="B94" s="86" t="s">
        <v>110</v>
      </c>
      <c r="C94" s="22">
        <v>1</v>
      </c>
      <c r="D94" s="2" t="s">
        <v>19</v>
      </c>
      <c r="E94" s="30">
        <v>7000</v>
      </c>
      <c r="F94" s="15"/>
      <c r="G94" s="1">
        <f t="shared" ref="G94:G101" si="22">(E94-(F94*E94))*C94</f>
        <v>7000</v>
      </c>
      <c r="H94" s="87"/>
      <c r="I94" s="47"/>
      <c r="J94" s="47"/>
      <c r="K94" s="47"/>
    </row>
    <row r="95" spans="1:11" ht="28.55">
      <c r="A95" s="85">
        <f t="shared" ref="A95:A101" si="23">A94+1</f>
        <v>75</v>
      </c>
      <c r="B95" s="86" t="s">
        <v>111</v>
      </c>
      <c r="C95" s="22">
        <v>1</v>
      </c>
      <c r="D95" s="2" t="s">
        <v>19</v>
      </c>
      <c r="E95" s="30">
        <v>3500</v>
      </c>
      <c r="F95" s="15"/>
      <c r="G95" s="1">
        <f t="shared" si="22"/>
        <v>3500</v>
      </c>
      <c r="H95" s="87"/>
      <c r="I95" s="47"/>
      <c r="J95" s="47"/>
      <c r="K95" s="47"/>
    </row>
    <row r="96" spans="1:11" ht="28.55">
      <c r="A96" s="85">
        <f t="shared" si="23"/>
        <v>76</v>
      </c>
      <c r="B96" s="86" t="s">
        <v>112</v>
      </c>
      <c r="C96" s="22">
        <v>1</v>
      </c>
      <c r="D96" s="2" t="s">
        <v>19</v>
      </c>
      <c r="E96" s="30">
        <v>3000</v>
      </c>
      <c r="F96" s="15"/>
      <c r="G96" s="1">
        <f t="shared" si="22"/>
        <v>3000</v>
      </c>
      <c r="H96" s="87"/>
      <c r="I96" s="47"/>
      <c r="J96" s="47"/>
      <c r="K96" s="47"/>
    </row>
    <row r="97" spans="1:11" ht="42.8">
      <c r="A97" s="85">
        <f t="shared" si="23"/>
        <v>77</v>
      </c>
      <c r="B97" s="86" t="s">
        <v>113</v>
      </c>
      <c r="C97" s="22">
        <v>1</v>
      </c>
      <c r="D97" s="2" t="s">
        <v>19</v>
      </c>
      <c r="E97" s="30">
        <v>2300</v>
      </c>
      <c r="F97" s="15"/>
      <c r="G97" s="1">
        <f t="shared" si="22"/>
        <v>2300</v>
      </c>
      <c r="H97" s="150"/>
      <c r="I97" s="47"/>
      <c r="J97" s="47"/>
      <c r="K97" s="47"/>
    </row>
    <row r="98" spans="1:11" ht="57.1">
      <c r="A98" s="85">
        <f t="shared" si="23"/>
        <v>78</v>
      </c>
      <c r="B98" s="86" t="s">
        <v>114</v>
      </c>
      <c r="C98" s="22">
        <v>1</v>
      </c>
      <c r="D98" s="2" t="s">
        <v>19</v>
      </c>
      <c r="E98" s="30">
        <v>8000</v>
      </c>
      <c r="F98" s="15"/>
      <c r="G98" s="1">
        <f t="shared" si="22"/>
        <v>8000</v>
      </c>
      <c r="H98" s="151"/>
      <c r="I98" s="47"/>
      <c r="J98" s="47"/>
      <c r="K98" s="47"/>
    </row>
    <row r="99" spans="1:11" ht="42.8">
      <c r="A99" s="85">
        <f t="shared" si="23"/>
        <v>79</v>
      </c>
      <c r="B99" s="86" t="s">
        <v>115</v>
      </c>
      <c r="C99" s="22">
        <v>1</v>
      </c>
      <c r="D99" s="2" t="s">
        <v>19</v>
      </c>
      <c r="E99" s="30">
        <v>6500</v>
      </c>
      <c r="F99" s="15"/>
      <c r="G99" s="1">
        <f t="shared" si="22"/>
        <v>6500</v>
      </c>
      <c r="H99" s="87" t="s">
        <v>116</v>
      </c>
      <c r="I99" s="47"/>
      <c r="J99" s="47"/>
      <c r="K99" s="47"/>
    </row>
    <row r="100" spans="1:11">
      <c r="A100" s="85">
        <f t="shared" si="23"/>
        <v>80</v>
      </c>
      <c r="B100" s="86" t="s">
        <v>117</v>
      </c>
      <c r="C100" s="22">
        <v>1</v>
      </c>
      <c r="D100" s="2" t="s">
        <v>19</v>
      </c>
      <c r="E100" s="30">
        <v>850</v>
      </c>
      <c r="F100" s="15"/>
      <c r="G100" s="1">
        <f t="shared" si="22"/>
        <v>850</v>
      </c>
      <c r="H100" s="87" t="s">
        <v>118</v>
      </c>
      <c r="I100" s="47"/>
      <c r="J100" s="47"/>
      <c r="K100" s="47"/>
    </row>
    <row r="101" spans="1:11" ht="28.55">
      <c r="A101" s="85">
        <f t="shared" si="23"/>
        <v>81</v>
      </c>
      <c r="B101" s="86" t="s">
        <v>119</v>
      </c>
      <c r="C101" s="22">
        <v>1</v>
      </c>
      <c r="D101" s="2" t="s">
        <v>19</v>
      </c>
      <c r="E101" s="30">
        <v>2200</v>
      </c>
      <c r="F101" s="15"/>
      <c r="G101" s="1">
        <f t="shared" si="22"/>
        <v>2200</v>
      </c>
      <c r="H101" s="87" t="s">
        <v>120</v>
      </c>
      <c r="I101" s="47"/>
      <c r="J101" s="47"/>
      <c r="K101" s="47"/>
    </row>
    <row r="102" spans="1:11" ht="14.95" thickBot="1">
      <c r="A102" s="91"/>
      <c r="B102" s="92" t="s">
        <v>121</v>
      </c>
      <c r="C102" s="25"/>
      <c r="D102" s="10"/>
      <c r="E102" s="10"/>
      <c r="F102" s="16"/>
      <c r="G102" s="11">
        <f>SUM(G93:G101)</f>
        <v>33350</v>
      </c>
      <c r="H102" s="93"/>
      <c r="I102" s="142"/>
      <c r="J102" s="142"/>
      <c r="K102" s="142"/>
    </row>
    <row r="103" spans="1:11" ht="42.8">
      <c r="A103" s="82"/>
      <c r="B103" s="83" t="s">
        <v>122</v>
      </c>
      <c r="C103" s="21"/>
      <c r="D103" s="5"/>
      <c r="E103" s="5"/>
      <c r="F103" s="18"/>
      <c r="G103" s="6"/>
      <c r="H103" s="106" t="s">
        <v>123</v>
      </c>
      <c r="I103" s="143"/>
      <c r="J103" s="143"/>
      <c r="K103" s="143"/>
    </row>
    <row r="104" spans="1:11">
      <c r="A104" s="85">
        <f>A101+1</f>
        <v>82</v>
      </c>
      <c r="B104" s="86" t="s">
        <v>124</v>
      </c>
      <c r="C104" s="36">
        <v>1</v>
      </c>
      <c r="D104" s="2" t="s">
        <v>125</v>
      </c>
      <c r="E104" s="30">
        <v>2500</v>
      </c>
      <c r="F104" s="15"/>
      <c r="G104" s="1">
        <f t="shared" ref="G104:G111" si="24">(E104-(F104*E104))*C104</f>
        <v>2500</v>
      </c>
      <c r="H104" s="87"/>
      <c r="I104" s="47"/>
      <c r="J104" s="47"/>
      <c r="K104" s="47"/>
    </row>
    <row r="105" spans="1:11" ht="57.1">
      <c r="A105" s="85">
        <f>A104+1</f>
        <v>83</v>
      </c>
      <c r="B105" s="86" t="s">
        <v>127</v>
      </c>
      <c r="C105" s="36">
        <v>1</v>
      </c>
      <c r="D105" s="2" t="s">
        <v>85</v>
      </c>
      <c r="E105" s="30">
        <v>350</v>
      </c>
      <c r="F105" s="15"/>
      <c r="G105" s="1">
        <f t="shared" si="24"/>
        <v>350</v>
      </c>
      <c r="H105" s="87" t="s">
        <v>126</v>
      </c>
      <c r="I105" s="47"/>
      <c r="J105" s="47"/>
      <c r="K105" s="47"/>
    </row>
    <row r="106" spans="1:11" ht="28.55">
      <c r="A106" s="85">
        <f t="shared" ref="A106:A111" si="25">A105+1</f>
        <v>84</v>
      </c>
      <c r="B106" s="86" t="s">
        <v>129</v>
      </c>
      <c r="C106" s="36">
        <v>1</v>
      </c>
      <c r="D106" s="2" t="s">
        <v>130</v>
      </c>
      <c r="E106" s="30">
        <v>120</v>
      </c>
      <c r="F106" s="15"/>
      <c r="G106" s="1">
        <f t="shared" si="24"/>
        <v>120</v>
      </c>
      <c r="H106" s="87" t="s">
        <v>128</v>
      </c>
      <c r="I106" s="47"/>
      <c r="J106" s="47"/>
      <c r="K106" s="47"/>
    </row>
    <row r="107" spans="1:11">
      <c r="A107" s="85">
        <f t="shared" si="25"/>
        <v>85</v>
      </c>
      <c r="B107" s="86" t="s">
        <v>131</v>
      </c>
      <c r="C107" s="36">
        <v>1</v>
      </c>
      <c r="D107" s="2" t="s">
        <v>19</v>
      </c>
      <c r="E107" s="30">
        <v>1100</v>
      </c>
      <c r="F107" s="15"/>
      <c r="G107" s="1">
        <f t="shared" si="24"/>
        <v>1100</v>
      </c>
      <c r="H107" s="87"/>
      <c r="I107" s="47"/>
      <c r="J107" s="47"/>
      <c r="K107" s="47"/>
    </row>
    <row r="108" spans="1:11">
      <c r="A108" s="85">
        <f t="shared" si="25"/>
        <v>86</v>
      </c>
      <c r="B108" s="86" t="s">
        <v>132</v>
      </c>
      <c r="C108" s="36">
        <v>1</v>
      </c>
      <c r="D108" s="2" t="s">
        <v>133</v>
      </c>
      <c r="E108" s="30">
        <v>600</v>
      </c>
      <c r="F108" s="15"/>
      <c r="G108" s="1">
        <f t="shared" si="24"/>
        <v>600</v>
      </c>
      <c r="H108" s="107" t="s">
        <v>134</v>
      </c>
      <c r="I108" s="47"/>
      <c r="J108" s="47"/>
      <c r="K108" s="47"/>
    </row>
    <row r="109" spans="1:11">
      <c r="A109" s="85">
        <f t="shared" si="25"/>
        <v>87</v>
      </c>
      <c r="B109" s="86" t="s">
        <v>237</v>
      </c>
      <c r="C109" s="36">
        <v>1</v>
      </c>
      <c r="D109" s="2" t="s">
        <v>135</v>
      </c>
      <c r="E109" s="30">
        <v>250</v>
      </c>
      <c r="F109" s="15"/>
      <c r="G109" s="1">
        <f t="shared" si="24"/>
        <v>250</v>
      </c>
      <c r="H109" s="107" t="s">
        <v>136</v>
      </c>
      <c r="I109" s="47"/>
      <c r="J109" s="47"/>
      <c r="K109" s="47"/>
    </row>
    <row r="110" spans="1:11">
      <c r="A110" s="85">
        <f t="shared" si="25"/>
        <v>88</v>
      </c>
      <c r="B110" s="86" t="s">
        <v>137</v>
      </c>
      <c r="C110" s="36">
        <v>1</v>
      </c>
      <c r="D110" s="2" t="s">
        <v>19</v>
      </c>
      <c r="E110" s="30">
        <v>450</v>
      </c>
      <c r="F110" s="15"/>
      <c r="G110" s="1">
        <f t="shared" si="24"/>
        <v>450</v>
      </c>
      <c r="H110" s="87" t="s">
        <v>138</v>
      </c>
      <c r="I110" s="47"/>
      <c r="J110" s="47"/>
      <c r="K110" s="47"/>
    </row>
    <row r="111" spans="1:11">
      <c r="A111" s="85">
        <f t="shared" si="25"/>
        <v>89</v>
      </c>
      <c r="B111" s="86" t="s">
        <v>139</v>
      </c>
      <c r="C111" s="36">
        <v>1</v>
      </c>
      <c r="D111" s="2" t="s">
        <v>19</v>
      </c>
      <c r="E111" s="30">
        <v>400</v>
      </c>
      <c r="F111" s="15"/>
      <c r="G111" s="1">
        <f t="shared" si="24"/>
        <v>400</v>
      </c>
      <c r="H111" s="87"/>
      <c r="I111" s="47"/>
      <c r="J111" s="47"/>
      <c r="K111" s="47"/>
    </row>
    <row r="112" spans="1:11" ht="14.95" thickBot="1">
      <c r="A112" s="91"/>
      <c r="B112" s="92" t="s">
        <v>140</v>
      </c>
      <c r="C112" s="25"/>
      <c r="D112" s="10"/>
      <c r="E112" s="10"/>
      <c r="F112" s="16"/>
      <c r="G112" s="11">
        <f>SUM(G104:G111)</f>
        <v>5770</v>
      </c>
      <c r="H112" s="93"/>
      <c r="I112" s="47"/>
      <c r="J112" s="47"/>
      <c r="K112" s="47"/>
    </row>
    <row r="113" spans="1:11">
      <c r="A113" s="82"/>
      <c r="B113" s="83" t="s">
        <v>141</v>
      </c>
      <c r="C113" s="21"/>
      <c r="D113" s="5"/>
      <c r="E113" s="5"/>
      <c r="F113" s="18"/>
      <c r="G113" s="6"/>
      <c r="H113" s="84"/>
      <c r="I113" s="47"/>
      <c r="J113" s="47"/>
      <c r="K113" s="47"/>
    </row>
    <row r="114" spans="1:11" ht="27.2" customHeight="1">
      <c r="A114" s="85">
        <f>A111+1</f>
        <v>90</v>
      </c>
      <c r="B114" s="86" t="s">
        <v>142</v>
      </c>
      <c r="C114" s="36">
        <v>1</v>
      </c>
      <c r="D114" s="2" t="s">
        <v>19</v>
      </c>
      <c r="E114" s="30">
        <v>3200</v>
      </c>
      <c r="F114" s="15"/>
      <c r="G114" s="1">
        <f t="shared" ref="G114:G119" si="26">(E114-(F114*E114))*C114</f>
        <v>3200</v>
      </c>
      <c r="H114" s="87"/>
      <c r="I114" s="47"/>
      <c r="J114" s="47"/>
      <c r="K114" s="47"/>
    </row>
    <row r="115" spans="1:11" ht="28.55">
      <c r="A115" s="85">
        <f t="shared" ref="A115:A119" si="27">A114+1</f>
        <v>91</v>
      </c>
      <c r="B115" s="86" t="s">
        <v>143</v>
      </c>
      <c r="C115" s="36">
        <v>1</v>
      </c>
      <c r="D115" s="2" t="s">
        <v>19</v>
      </c>
      <c r="E115" s="30">
        <v>2500</v>
      </c>
      <c r="F115" s="15"/>
      <c r="G115" s="1">
        <f t="shared" si="26"/>
        <v>2500</v>
      </c>
      <c r="H115" s="87"/>
      <c r="I115" s="47"/>
      <c r="J115" s="47"/>
      <c r="K115" s="47"/>
    </row>
    <row r="116" spans="1:11" ht="28.55">
      <c r="A116" s="85">
        <f t="shared" si="27"/>
        <v>92</v>
      </c>
      <c r="B116" s="86" t="s">
        <v>144</v>
      </c>
      <c r="C116" s="36">
        <v>1</v>
      </c>
      <c r="D116" s="2" t="s">
        <v>19</v>
      </c>
      <c r="E116" s="30">
        <v>9000</v>
      </c>
      <c r="F116" s="15"/>
      <c r="G116" s="1">
        <f t="shared" si="26"/>
        <v>9000</v>
      </c>
      <c r="H116" s="87"/>
      <c r="I116" s="47"/>
      <c r="J116" s="47"/>
      <c r="K116" s="47"/>
    </row>
    <row r="117" spans="1:11">
      <c r="A117" s="85">
        <f t="shared" si="27"/>
        <v>93</v>
      </c>
      <c r="B117" s="86" t="s">
        <v>145</v>
      </c>
      <c r="C117" s="36">
        <v>1</v>
      </c>
      <c r="D117" s="2" t="s">
        <v>19</v>
      </c>
      <c r="E117" s="30">
        <v>450</v>
      </c>
      <c r="F117" s="15"/>
      <c r="G117" s="1">
        <f t="shared" si="26"/>
        <v>450</v>
      </c>
      <c r="H117" s="87"/>
      <c r="I117" s="47"/>
      <c r="J117" s="47"/>
      <c r="K117" s="47"/>
    </row>
    <row r="118" spans="1:11" ht="28.55">
      <c r="A118" s="85">
        <f t="shared" si="27"/>
        <v>94</v>
      </c>
      <c r="B118" s="86" t="s">
        <v>146</v>
      </c>
      <c r="C118" s="36">
        <v>1</v>
      </c>
      <c r="D118" s="2" t="s">
        <v>19</v>
      </c>
      <c r="E118" s="30">
        <v>6000</v>
      </c>
      <c r="F118" s="15"/>
      <c r="G118" s="1">
        <f t="shared" si="26"/>
        <v>6000</v>
      </c>
      <c r="H118" s="87"/>
      <c r="I118" s="47"/>
      <c r="J118" s="47"/>
      <c r="K118" s="47"/>
    </row>
    <row r="119" spans="1:11" ht="57.1">
      <c r="A119" s="85">
        <f t="shared" si="27"/>
        <v>95</v>
      </c>
      <c r="B119" s="86" t="s">
        <v>147</v>
      </c>
      <c r="C119" s="36">
        <v>1</v>
      </c>
      <c r="D119" s="2" t="s">
        <v>19</v>
      </c>
      <c r="E119" s="30">
        <v>17000</v>
      </c>
      <c r="F119" s="15"/>
      <c r="G119" s="1">
        <f t="shared" si="26"/>
        <v>17000</v>
      </c>
      <c r="H119" s="87"/>
      <c r="I119" s="47"/>
      <c r="J119" s="47"/>
      <c r="K119" s="47"/>
    </row>
    <row r="120" spans="1:11" ht="14.95" thickBot="1">
      <c r="A120" s="91"/>
      <c r="B120" s="92" t="s">
        <v>148</v>
      </c>
      <c r="C120" s="25"/>
      <c r="D120" s="10"/>
      <c r="E120" s="10"/>
      <c r="F120" s="16"/>
      <c r="G120" s="11">
        <f>SUM(G114:G119)</f>
        <v>38150</v>
      </c>
      <c r="H120" s="93"/>
      <c r="I120" s="47"/>
      <c r="J120" s="47"/>
      <c r="K120" s="47"/>
    </row>
    <row r="121" spans="1:11" ht="19.7" thickBot="1">
      <c r="A121" s="108"/>
      <c r="B121" s="52" t="s">
        <v>149</v>
      </c>
      <c r="C121" s="53"/>
      <c r="D121" s="54"/>
      <c r="E121" s="54"/>
      <c r="F121" s="55"/>
      <c r="G121" s="51">
        <f>G120+G112+G102+G92+G83+G62+G55+G42+G14+G18+G33</f>
        <v>686353</v>
      </c>
      <c r="H121" s="109"/>
      <c r="I121" s="47"/>
      <c r="J121" s="47"/>
      <c r="K121" s="47"/>
    </row>
    <row r="122" spans="1:11" ht="19.7" thickBot="1">
      <c r="A122" s="148" t="s">
        <v>150</v>
      </c>
      <c r="B122" s="149"/>
      <c r="C122" s="42"/>
      <c r="D122" s="42"/>
      <c r="E122" s="43"/>
      <c r="F122" s="44"/>
      <c r="G122" s="45"/>
      <c r="H122" s="110"/>
      <c r="I122" s="144"/>
      <c r="J122" s="144"/>
      <c r="K122" s="144"/>
    </row>
    <row r="123" spans="1:11" ht="28.55">
      <c r="A123" s="85">
        <f>A119+1</f>
        <v>96</v>
      </c>
      <c r="B123" s="111" t="s">
        <v>151</v>
      </c>
      <c r="C123" s="27" t="s">
        <v>152</v>
      </c>
      <c r="D123" s="2" t="s">
        <v>19</v>
      </c>
      <c r="E123" s="12"/>
      <c r="F123" s="70" t="s">
        <v>153</v>
      </c>
      <c r="G123" s="3"/>
      <c r="H123" s="107" t="s">
        <v>154</v>
      </c>
      <c r="I123" s="47"/>
      <c r="J123" s="47"/>
      <c r="K123" s="47"/>
    </row>
    <row r="124" spans="1:11" ht="81.7" customHeight="1">
      <c r="A124" s="85">
        <f>A123+1</f>
        <v>97</v>
      </c>
      <c r="B124" s="102" t="s">
        <v>155</v>
      </c>
      <c r="C124" s="22">
        <v>1</v>
      </c>
      <c r="D124" s="2" t="s">
        <v>156</v>
      </c>
      <c r="E124" s="30">
        <v>100000</v>
      </c>
      <c r="F124" s="15"/>
      <c r="G124" s="1">
        <f>(E124-(F124*E124))*C124</f>
        <v>100000</v>
      </c>
      <c r="H124" s="87"/>
      <c r="I124" s="47"/>
      <c r="J124" s="47"/>
      <c r="K124" s="47"/>
    </row>
    <row r="125" spans="1:11" ht="57.1">
      <c r="A125" s="85">
        <f>A124+1</f>
        <v>98</v>
      </c>
      <c r="B125" s="102" t="s">
        <v>157</v>
      </c>
      <c r="C125" s="22">
        <v>1</v>
      </c>
      <c r="D125" s="2" t="s">
        <v>158</v>
      </c>
      <c r="E125" s="14">
        <v>0.08</v>
      </c>
      <c r="F125" s="15"/>
      <c r="G125" s="1">
        <f>SUM((G121-G112-G92-G83)*(E125-(E125*F125))*C125)</f>
        <v>52788.800000000003</v>
      </c>
      <c r="H125" s="107" t="s">
        <v>159</v>
      </c>
      <c r="I125" s="47"/>
      <c r="J125" s="47"/>
      <c r="K125" s="47"/>
    </row>
    <row r="126" spans="1:11">
      <c r="A126" s="85">
        <f>A125+1</f>
        <v>99</v>
      </c>
      <c r="B126" s="102" t="s">
        <v>160</v>
      </c>
      <c r="C126" s="22">
        <v>1</v>
      </c>
      <c r="D126" s="4" t="s">
        <v>135</v>
      </c>
      <c r="E126" s="30">
        <v>350</v>
      </c>
      <c r="F126" s="15"/>
      <c r="G126" s="1">
        <f t="shared" ref="G126:G127" si="28">(E126-(F126*E126))*C126</f>
        <v>350</v>
      </c>
      <c r="H126" s="107" t="s">
        <v>136</v>
      </c>
      <c r="I126" s="47"/>
      <c r="J126" s="47"/>
      <c r="K126" s="47"/>
    </row>
    <row r="127" spans="1:11" ht="14.95" thickBot="1">
      <c r="A127" s="85">
        <f>A126+1</f>
        <v>100</v>
      </c>
      <c r="B127" s="98" t="s">
        <v>161</v>
      </c>
      <c r="C127" s="36">
        <v>1</v>
      </c>
      <c r="D127" s="56" t="s">
        <v>135</v>
      </c>
      <c r="E127" s="33">
        <v>250</v>
      </c>
      <c r="F127" s="34"/>
      <c r="G127" s="35">
        <f t="shared" si="28"/>
        <v>250</v>
      </c>
      <c r="H127" s="107" t="s">
        <v>162</v>
      </c>
      <c r="I127" s="47"/>
      <c r="J127" s="47"/>
      <c r="K127" s="47"/>
    </row>
    <row r="128" spans="1:11" s="116" customFormat="1" ht="19.7" thickBot="1">
      <c r="A128" s="112"/>
      <c r="B128" s="52" t="s">
        <v>163</v>
      </c>
      <c r="C128" s="113"/>
      <c r="D128" s="52"/>
      <c r="E128" s="52"/>
      <c r="F128" s="57"/>
      <c r="G128" s="51">
        <f>SUM(G124:G127)</f>
        <v>153388.79999999999</v>
      </c>
      <c r="H128" s="115"/>
      <c r="I128" s="58"/>
      <c r="J128" s="58"/>
      <c r="K128" s="58"/>
    </row>
    <row r="129" spans="2:8" ht="14.95" thickBot="1">
      <c r="H129" s="118"/>
    </row>
    <row r="130" spans="2:8" ht="19.7" thickBot="1">
      <c r="B130" s="119" t="s">
        <v>164</v>
      </c>
      <c r="C130" s="120"/>
      <c r="D130" s="121"/>
      <c r="E130" s="121"/>
      <c r="F130" s="71"/>
      <c r="G130" s="122">
        <f>G128+G121</f>
        <v>839741.8</v>
      </c>
      <c r="H130"/>
    </row>
    <row r="131" spans="2:8" ht="19.7" thickBot="1">
      <c r="B131" s="123" t="s">
        <v>165</v>
      </c>
      <c r="C131" s="124"/>
      <c r="D131" s="125"/>
      <c r="E131" s="125"/>
      <c r="F131" s="72"/>
      <c r="G131" s="126">
        <f>G130*1.18</f>
        <v>990895.32400000002</v>
      </c>
      <c r="H131"/>
    </row>
  </sheetData>
  <sheetProtection algorithmName="SHA-512" hashValue="5e2vC7moYdqnTxCx5BnLBLUH6p6uftG+DFFBH3uQGy3hfiYCdk+mPnEf9Y8IHibnfMi9krN/l2o8u3AFbpuLFQ==" saltValue="j2LOG7NAkadaWPOecJ3now==" spinCount="100000" sheet="1" objects="1" scenarios="1"/>
  <mergeCells count="3">
    <mergeCell ref="A3:B3"/>
    <mergeCell ref="A122:B122"/>
    <mergeCell ref="H97:H98"/>
  </mergeCells>
  <conditionalFormatting sqref="C5:C13 C16:C17 C20:C32 C35:C41 C44:C54 C57:C61 C64:C82 C85:C91 C94:C101 C104:C111 C114:C119">
    <cfRule type="containsBlanks" dxfId="8" priority="1">
      <formula>LEN(TRIM(C5))=0</formula>
    </cfRule>
  </conditionalFormatting>
  <conditionalFormatting sqref="I5:K13 I16:K17 I20:K32 I35:K41 I44:K47 J48:K50 I51:K54 I57:K82 I85:K91 I94:K101 I104:K121 I123:K127">
    <cfRule type="notContainsBlanks" dxfId="7" priority="29">
      <formula>LEN(TRIM(I5))&gt;0</formula>
    </cfRule>
  </conditionalFormatting>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8C37-8AEB-4FFF-9492-697B89ECC9D4}">
  <sheetPr>
    <tabColor rgb="FFFFFF00"/>
  </sheetPr>
  <dimension ref="A1:K34"/>
  <sheetViews>
    <sheetView rightToLeft="1" zoomScale="85" zoomScaleNormal="85" workbookViewId="0">
      <pane xSplit="2" ySplit="2" topLeftCell="C3" activePane="bottomRight" state="frozen"/>
      <selection pane="topRight" activeCell="C1" sqref="C1"/>
      <selection pane="bottomLeft" activeCell="A2" sqref="A2"/>
      <selection pane="bottomRight" activeCell="F6" sqref="F6"/>
    </sheetView>
  </sheetViews>
  <sheetFormatPr defaultColWidth="8.625" defaultRowHeight="14.3"/>
  <cols>
    <col min="1" max="1" width="8.625" customWidth="1"/>
    <col min="2" max="2" width="75.375" customWidth="1"/>
    <col min="3" max="3" width="11.875" customWidth="1"/>
    <col min="4" max="4" width="9.5" customWidth="1"/>
    <col min="5" max="5" width="15.25" customWidth="1"/>
    <col min="6" max="6" width="14.5" style="20" bestFit="1" customWidth="1"/>
    <col min="7" max="7" width="23" customWidth="1"/>
    <col min="8" max="8" width="58.5" style="132" customWidth="1"/>
    <col min="9" max="9" width="22.25" style="50" customWidth="1"/>
    <col min="10" max="10" width="29.125" style="50" customWidth="1"/>
    <col min="11" max="11" width="23.5" style="50" customWidth="1"/>
  </cols>
  <sheetData>
    <row r="1" spans="1:11" ht="23.8">
      <c r="A1" s="73" t="str">
        <f>'אשכול א'!A1</f>
        <v>עיריית מודיעין עילית - מכרז 22/2025 - מסמך ד' - כתב הכמויות למכרז</v>
      </c>
      <c r="B1" s="74"/>
      <c r="C1" s="78"/>
      <c r="D1" s="76"/>
      <c r="E1" s="77" t="s">
        <v>166</v>
      </c>
      <c r="F1" s="17"/>
      <c r="G1" s="78">
        <v>45962</v>
      </c>
      <c r="H1" s="76"/>
      <c r="I1" s="49" t="s">
        <v>7</v>
      </c>
      <c r="J1" s="49" t="s">
        <v>7</v>
      </c>
      <c r="K1" s="49" t="s">
        <v>7</v>
      </c>
    </row>
    <row r="2" spans="1:11" ht="29.25" thickBot="1">
      <c r="A2" s="79" t="s">
        <v>167</v>
      </c>
      <c r="B2" s="80" t="s">
        <v>9</v>
      </c>
      <c r="C2" s="28" t="s">
        <v>10</v>
      </c>
      <c r="D2" s="28" t="s">
        <v>11</v>
      </c>
      <c r="E2" s="29" t="s">
        <v>12</v>
      </c>
      <c r="F2" s="13" t="s">
        <v>249</v>
      </c>
      <c r="G2" s="31" t="s">
        <v>250</v>
      </c>
      <c r="H2" s="81" t="s">
        <v>13</v>
      </c>
      <c r="I2" s="136" t="s">
        <v>14</v>
      </c>
      <c r="J2" s="136" t="s">
        <v>15</v>
      </c>
      <c r="K2" s="136" t="s">
        <v>16</v>
      </c>
    </row>
    <row r="3" spans="1:11" ht="20.399999999999999" thickTop="1" thickBot="1">
      <c r="A3" s="148" t="s">
        <v>17</v>
      </c>
      <c r="B3" s="148"/>
      <c r="C3" s="42"/>
      <c r="D3" s="42"/>
      <c r="E3" s="43"/>
      <c r="F3" s="44"/>
      <c r="G3" s="45"/>
      <c r="H3" s="45"/>
      <c r="I3" s="137"/>
      <c r="J3" s="137"/>
      <c r="K3" s="137"/>
    </row>
    <row r="4" spans="1:11">
      <c r="A4" s="82"/>
      <c r="B4" s="83" t="s">
        <v>18</v>
      </c>
      <c r="C4" s="21"/>
      <c r="D4" s="5"/>
      <c r="E4" s="5"/>
      <c r="F4" s="18"/>
      <c r="G4" s="6"/>
      <c r="H4" s="84"/>
      <c r="I4" s="138"/>
      <c r="J4" s="138"/>
      <c r="K4" s="138"/>
    </row>
    <row r="5" spans="1:11" s="130" customFormat="1" ht="16.3">
      <c r="A5" s="128" t="s">
        <v>168</v>
      </c>
      <c r="B5" s="101"/>
      <c r="C5" s="37"/>
      <c r="D5" s="38"/>
      <c r="E5" s="39"/>
      <c r="F5" s="40"/>
      <c r="G5" s="41"/>
      <c r="H5" s="129"/>
      <c r="I5" s="48"/>
      <c r="J5" s="48"/>
      <c r="K5" s="48"/>
    </row>
    <row r="6" spans="1:11" ht="49.75" customHeight="1">
      <c r="A6" s="85">
        <f>'אשכול א'!A127+1</f>
        <v>101</v>
      </c>
      <c r="B6" s="89" t="s">
        <v>238</v>
      </c>
      <c r="C6" s="22">
        <v>1</v>
      </c>
      <c r="D6" s="2" t="s">
        <v>19</v>
      </c>
      <c r="E6" s="30">
        <v>5500</v>
      </c>
      <c r="F6" s="15"/>
      <c r="G6" s="1">
        <f t="shared" ref="G6" si="0">(E6-(F6*E6))*C6</f>
        <v>5500</v>
      </c>
      <c r="H6" s="87" t="s">
        <v>169</v>
      </c>
      <c r="I6" s="47"/>
      <c r="J6" s="47"/>
      <c r="K6" s="47"/>
    </row>
    <row r="7" spans="1:11" ht="49.75" customHeight="1">
      <c r="A7" s="85">
        <f>A6+1</f>
        <v>102</v>
      </c>
      <c r="B7" s="89" t="s">
        <v>170</v>
      </c>
      <c r="C7" s="22">
        <v>1</v>
      </c>
      <c r="D7" s="2" t="s">
        <v>19</v>
      </c>
      <c r="E7" s="30">
        <v>20000</v>
      </c>
      <c r="F7" s="15"/>
      <c r="G7" s="1">
        <f t="shared" ref="G7:G12" si="1">(E7-(F7*E7))*C7</f>
        <v>20000</v>
      </c>
      <c r="H7" s="87" t="s">
        <v>169</v>
      </c>
      <c r="I7" s="47"/>
      <c r="J7" s="47"/>
      <c r="K7" s="47"/>
    </row>
    <row r="8" spans="1:11" ht="49.75" customHeight="1">
      <c r="A8" s="85">
        <f t="shared" ref="A8:A11" si="2">A7+1</f>
        <v>103</v>
      </c>
      <c r="B8" s="89" t="s">
        <v>239</v>
      </c>
      <c r="C8" s="22">
        <v>1</v>
      </c>
      <c r="D8" s="2" t="s">
        <v>19</v>
      </c>
      <c r="E8" s="30">
        <v>14000</v>
      </c>
      <c r="F8" s="15"/>
      <c r="G8" s="1">
        <f t="shared" si="1"/>
        <v>14000</v>
      </c>
      <c r="H8" s="87" t="s">
        <v>171</v>
      </c>
      <c r="I8" s="47"/>
      <c r="J8" s="47"/>
      <c r="K8" s="47"/>
    </row>
    <row r="9" spans="1:11" ht="49.75" customHeight="1">
      <c r="A9" s="85">
        <f t="shared" si="2"/>
        <v>104</v>
      </c>
      <c r="B9" s="86" t="s">
        <v>172</v>
      </c>
      <c r="C9" s="22">
        <v>1</v>
      </c>
      <c r="D9" s="2" t="s">
        <v>19</v>
      </c>
      <c r="E9" s="30">
        <v>18000</v>
      </c>
      <c r="F9" s="15"/>
      <c r="G9" s="1">
        <f t="shared" si="1"/>
        <v>18000</v>
      </c>
      <c r="H9" s="87" t="s">
        <v>171</v>
      </c>
      <c r="I9" s="47"/>
      <c r="J9" s="47"/>
      <c r="K9" s="47"/>
    </row>
    <row r="10" spans="1:11" ht="49.75" customHeight="1">
      <c r="A10" s="85">
        <f t="shared" si="2"/>
        <v>105</v>
      </c>
      <c r="B10" s="86" t="s">
        <v>240</v>
      </c>
      <c r="C10" s="22">
        <v>1</v>
      </c>
      <c r="D10" s="2" t="s">
        <v>19</v>
      </c>
      <c r="E10" s="30">
        <v>12500</v>
      </c>
      <c r="F10" s="15"/>
      <c r="G10" s="1">
        <f t="shared" si="1"/>
        <v>12500</v>
      </c>
      <c r="H10" s="87" t="s">
        <v>169</v>
      </c>
      <c r="I10" s="47"/>
      <c r="J10" s="47"/>
      <c r="K10" s="47"/>
    </row>
    <row r="11" spans="1:11" ht="42.8">
      <c r="A11" s="85">
        <f t="shared" si="2"/>
        <v>106</v>
      </c>
      <c r="B11" s="89" t="s">
        <v>173</v>
      </c>
      <c r="C11" s="22">
        <v>1</v>
      </c>
      <c r="D11" s="2" t="s">
        <v>19</v>
      </c>
      <c r="E11" s="30">
        <v>90000</v>
      </c>
      <c r="F11" s="15"/>
      <c r="G11" s="1">
        <f t="shared" si="1"/>
        <v>90000</v>
      </c>
      <c r="H11" s="87" t="s">
        <v>174</v>
      </c>
      <c r="I11" s="47"/>
      <c r="J11" s="47"/>
      <c r="K11" s="47"/>
    </row>
    <row r="12" spans="1:11" ht="42.8">
      <c r="A12" s="85">
        <f t="shared" ref="A12" si="3">A11+1</f>
        <v>107</v>
      </c>
      <c r="B12" s="89" t="s">
        <v>175</v>
      </c>
      <c r="C12" s="22">
        <v>1</v>
      </c>
      <c r="D12" s="2" t="s">
        <v>19</v>
      </c>
      <c r="E12" s="30">
        <v>42000</v>
      </c>
      <c r="F12" s="15"/>
      <c r="G12" s="1">
        <f t="shared" si="1"/>
        <v>42000</v>
      </c>
      <c r="H12" s="87" t="s">
        <v>174</v>
      </c>
      <c r="I12" s="47"/>
      <c r="J12" s="47"/>
      <c r="K12" s="47"/>
    </row>
    <row r="13" spans="1:11" ht="14.95" thickBot="1">
      <c r="A13" s="91"/>
      <c r="B13" s="92" t="s">
        <v>30</v>
      </c>
      <c r="C13" s="25"/>
      <c r="D13" s="10"/>
      <c r="E13" s="10"/>
      <c r="F13" s="16"/>
      <c r="G13" s="11">
        <f>SUM(G5:G12)</f>
        <v>202000</v>
      </c>
      <c r="H13" s="93"/>
      <c r="I13" s="139"/>
      <c r="J13" s="139"/>
      <c r="K13" s="139"/>
    </row>
    <row r="14" spans="1:11">
      <c r="A14" s="82"/>
      <c r="B14" s="94" t="s">
        <v>176</v>
      </c>
      <c r="C14" s="24"/>
      <c r="D14" s="8"/>
      <c r="E14" s="8"/>
      <c r="F14" s="19"/>
      <c r="G14" s="9"/>
      <c r="H14" s="95"/>
      <c r="I14" s="140"/>
      <c r="J14" s="140"/>
      <c r="K14" s="140"/>
    </row>
    <row r="15" spans="1:11" ht="28.55">
      <c r="A15" s="85">
        <f>A12+1</f>
        <v>108</v>
      </c>
      <c r="B15" s="86" t="s">
        <v>241</v>
      </c>
      <c r="C15" s="23">
        <v>1</v>
      </c>
      <c r="D15" s="2" t="s">
        <v>19</v>
      </c>
      <c r="E15" s="33">
        <v>26000</v>
      </c>
      <c r="F15" s="34"/>
      <c r="G15" s="1">
        <f>(E15-(F15*E15))*C15</f>
        <v>26000</v>
      </c>
      <c r="H15" s="97" t="s">
        <v>177</v>
      </c>
      <c r="I15" s="47"/>
      <c r="J15" s="47"/>
      <c r="K15" s="47"/>
    </row>
    <row r="16" spans="1:11" ht="28.55">
      <c r="A16" s="85">
        <f>A15+1</f>
        <v>109</v>
      </c>
      <c r="B16" s="86" t="s">
        <v>178</v>
      </c>
      <c r="C16" s="23">
        <v>1</v>
      </c>
      <c r="D16" s="2" t="s">
        <v>19</v>
      </c>
      <c r="E16" s="33">
        <v>34000</v>
      </c>
      <c r="F16" s="34"/>
      <c r="G16" s="1">
        <f>(E16-(F16*E16))*C16</f>
        <v>34000</v>
      </c>
      <c r="H16" s="97" t="s">
        <v>177</v>
      </c>
      <c r="I16" s="47"/>
      <c r="J16" s="47"/>
      <c r="K16" s="47"/>
    </row>
    <row r="17" spans="1:11" ht="28.55">
      <c r="A17" s="85">
        <f>A16+1</f>
        <v>110</v>
      </c>
      <c r="B17" s="86" t="s">
        <v>179</v>
      </c>
      <c r="C17" s="23">
        <v>1</v>
      </c>
      <c r="D17" s="2" t="s">
        <v>19</v>
      </c>
      <c r="E17" s="33">
        <v>50000</v>
      </c>
      <c r="F17" s="34"/>
      <c r="G17" s="1">
        <f>(E17-(F17*E17))*C17</f>
        <v>50000</v>
      </c>
      <c r="H17" s="97" t="s">
        <v>177</v>
      </c>
      <c r="I17" s="47"/>
      <c r="J17" s="47"/>
      <c r="K17" s="47"/>
    </row>
    <row r="18" spans="1:11" ht="28.55">
      <c r="A18" s="85">
        <f>A17+1</f>
        <v>111</v>
      </c>
      <c r="B18" s="98" t="s">
        <v>180</v>
      </c>
      <c r="C18" s="23">
        <v>1</v>
      </c>
      <c r="D18" s="2" t="s">
        <v>19</v>
      </c>
      <c r="E18" s="33">
        <v>35000</v>
      </c>
      <c r="F18" s="34"/>
      <c r="G18" s="1">
        <f>(E18-(F18*E18))*C18</f>
        <v>35000</v>
      </c>
      <c r="H18" s="97" t="s">
        <v>181</v>
      </c>
      <c r="I18" s="47"/>
      <c r="J18" s="47"/>
      <c r="K18" s="47"/>
    </row>
    <row r="19" spans="1:11">
      <c r="A19" s="85">
        <f>A18+1</f>
        <v>112</v>
      </c>
      <c r="B19" s="98" t="s">
        <v>182</v>
      </c>
      <c r="C19" s="23">
        <v>1</v>
      </c>
      <c r="D19" s="2" t="s">
        <v>19</v>
      </c>
      <c r="E19" s="33">
        <v>3000</v>
      </c>
      <c r="F19" s="34"/>
      <c r="G19" s="1">
        <f>(E19-(F19*E19))*C19</f>
        <v>3000</v>
      </c>
      <c r="H19" s="97" t="s">
        <v>181</v>
      </c>
      <c r="I19" s="47"/>
      <c r="J19" s="47"/>
      <c r="K19" s="47"/>
    </row>
    <row r="20" spans="1:11" ht="14.95" thickBot="1">
      <c r="A20" s="91"/>
      <c r="B20" s="92" t="s">
        <v>183</v>
      </c>
      <c r="C20" s="25"/>
      <c r="D20" s="10"/>
      <c r="E20" s="10"/>
      <c r="F20" s="16"/>
      <c r="G20" s="11">
        <f>SUM(G14:G19)</f>
        <v>148000</v>
      </c>
      <c r="H20" s="93"/>
      <c r="I20" s="139"/>
      <c r="J20" s="139"/>
      <c r="K20" s="139"/>
    </row>
    <row r="21" spans="1:11">
      <c r="A21" s="82"/>
      <c r="B21" s="83" t="s">
        <v>101</v>
      </c>
      <c r="C21" s="21"/>
      <c r="D21" s="5"/>
      <c r="E21" s="5"/>
      <c r="F21" s="18"/>
      <c r="G21" s="6"/>
      <c r="H21" s="84"/>
      <c r="I21" s="138"/>
      <c r="J21" s="138"/>
      <c r="K21" s="138"/>
    </row>
    <row r="22" spans="1:11" ht="42.8">
      <c r="A22" s="85">
        <f>A19+1</f>
        <v>113</v>
      </c>
      <c r="B22" s="86" t="s">
        <v>242</v>
      </c>
      <c r="C22" s="22">
        <v>1</v>
      </c>
      <c r="D22" s="2" t="s">
        <v>19</v>
      </c>
      <c r="E22" s="30">
        <v>8000</v>
      </c>
      <c r="F22" s="15"/>
      <c r="G22" s="1">
        <f>(E22-(F22*E22))*C22</f>
        <v>8000</v>
      </c>
      <c r="H22" s="87" t="s">
        <v>185</v>
      </c>
      <c r="I22" s="47"/>
      <c r="J22" s="47"/>
      <c r="K22" s="47"/>
    </row>
    <row r="23" spans="1:11" ht="42.8">
      <c r="A23" s="85">
        <f>A22+1</f>
        <v>114</v>
      </c>
      <c r="B23" s="86" t="s">
        <v>184</v>
      </c>
      <c r="C23" s="22">
        <v>1</v>
      </c>
      <c r="D23" s="2" t="s">
        <v>19</v>
      </c>
      <c r="E23" s="30">
        <v>15000</v>
      </c>
      <c r="F23" s="15"/>
      <c r="G23" s="1">
        <f>(E23-(F23*E23))*C23</f>
        <v>15000</v>
      </c>
      <c r="H23" s="87" t="s">
        <v>185</v>
      </c>
      <c r="I23" s="47"/>
      <c r="J23" s="47"/>
      <c r="K23" s="47"/>
    </row>
    <row r="24" spans="1:11" ht="48.9">
      <c r="A24" s="85">
        <f>A23+1</f>
        <v>115</v>
      </c>
      <c r="B24" s="86" t="s">
        <v>243</v>
      </c>
      <c r="C24" s="22">
        <v>1</v>
      </c>
      <c r="D24" s="2" t="s">
        <v>19</v>
      </c>
      <c r="E24" s="30">
        <v>18000</v>
      </c>
      <c r="F24" s="15"/>
      <c r="G24" s="1">
        <f t="shared" ref="G24:G25" si="4">(E24-(F24*E24))*C24</f>
        <v>18000</v>
      </c>
      <c r="H24" s="131" t="s">
        <v>185</v>
      </c>
      <c r="I24" s="47"/>
      <c r="J24" s="47"/>
      <c r="K24" s="47"/>
    </row>
    <row r="25" spans="1:11" ht="42.8">
      <c r="A25" s="85">
        <f>A24+1</f>
        <v>116</v>
      </c>
      <c r="B25" s="86" t="s">
        <v>186</v>
      </c>
      <c r="C25" s="22">
        <v>1</v>
      </c>
      <c r="D25" s="2" t="s">
        <v>19</v>
      </c>
      <c r="E25" s="30">
        <v>24000</v>
      </c>
      <c r="F25" s="15"/>
      <c r="G25" s="1">
        <f t="shared" si="4"/>
        <v>24000</v>
      </c>
      <c r="H25" s="87" t="s">
        <v>187</v>
      </c>
      <c r="I25" s="47"/>
      <c r="J25" s="47"/>
      <c r="K25" s="47"/>
    </row>
    <row r="26" spans="1:11" ht="14.95" thickBot="1">
      <c r="A26" s="91"/>
      <c r="B26" s="92" t="s">
        <v>108</v>
      </c>
      <c r="C26" s="25"/>
      <c r="D26" s="10"/>
      <c r="E26" s="10"/>
      <c r="F26" s="16"/>
      <c r="G26" s="11">
        <f>SUM(G22:G25)</f>
        <v>65000</v>
      </c>
      <c r="H26" s="93"/>
      <c r="I26" s="142"/>
      <c r="J26" s="142"/>
      <c r="K26" s="142"/>
    </row>
    <row r="27" spans="1:11" ht="19.7" thickBot="1">
      <c r="A27" s="108"/>
      <c r="B27" s="52" t="s">
        <v>149</v>
      </c>
      <c r="C27" s="53"/>
      <c r="D27" s="54"/>
      <c r="E27" s="54"/>
      <c r="F27" s="55"/>
      <c r="G27" s="51">
        <f>G26+G13+G20</f>
        <v>415000</v>
      </c>
      <c r="H27" s="109"/>
      <c r="I27" s="47"/>
      <c r="J27" s="47"/>
      <c r="K27" s="47"/>
    </row>
    <row r="28" spans="1:11" ht="19.7" thickBot="1">
      <c r="A28" s="148" t="s">
        <v>150</v>
      </c>
      <c r="B28" s="149"/>
      <c r="C28" s="42"/>
      <c r="D28" s="42"/>
      <c r="E28" s="43"/>
      <c r="F28" s="44"/>
      <c r="G28" s="45"/>
      <c r="H28" s="110"/>
      <c r="I28" s="144"/>
      <c r="J28" s="144"/>
      <c r="K28" s="144"/>
    </row>
    <row r="29" spans="1:11" ht="28.55">
      <c r="A29" s="85" t="str">
        <f>_xlfn.VALUETOTEXT((A25+1))</f>
        <v>117</v>
      </c>
      <c r="B29" s="111" t="s">
        <v>188</v>
      </c>
      <c r="C29" s="27" t="s">
        <v>152</v>
      </c>
      <c r="D29" s="2" t="s">
        <v>19</v>
      </c>
      <c r="E29" s="12"/>
      <c r="F29" s="70" t="s">
        <v>153</v>
      </c>
      <c r="G29" s="3"/>
      <c r="H29" s="107" t="s">
        <v>154</v>
      </c>
      <c r="I29" s="47"/>
      <c r="J29" s="47"/>
      <c r="K29" s="47"/>
    </row>
    <row r="30" spans="1:11" ht="43.5" customHeight="1" thickBot="1">
      <c r="A30" s="85">
        <f>A29+1</f>
        <v>118</v>
      </c>
      <c r="B30" s="102" t="s">
        <v>157</v>
      </c>
      <c r="C30" s="60" t="s">
        <v>189</v>
      </c>
      <c r="D30" s="2" t="s">
        <v>158</v>
      </c>
      <c r="F30" s="134" t="s">
        <v>190</v>
      </c>
      <c r="G30" s="133"/>
      <c r="H30" s="107" t="s">
        <v>159</v>
      </c>
      <c r="I30" s="47"/>
      <c r="J30" s="47"/>
      <c r="K30" s="47"/>
    </row>
    <row r="31" spans="1:11" s="116" customFormat="1" ht="19.7" thickBot="1">
      <c r="A31" s="112"/>
      <c r="B31" s="52"/>
      <c r="C31" s="52"/>
      <c r="D31" s="52"/>
      <c r="E31" s="52"/>
      <c r="F31" s="57"/>
      <c r="G31" s="114"/>
      <c r="H31" s="115"/>
      <c r="I31" s="58"/>
      <c r="J31" s="58"/>
      <c r="K31" s="58"/>
    </row>
    <row r="32" spans="1:11" ht="14.95" thickBot="1">
      <c r="H32" s="118"/>
    </row>
    <row r="33" spans="2:8" ht="19.7" thickBot="1">
      <c r="B33" s="119" t="s">
        <v>191</v>
      </c>
      <c r="C33" s="121"/>
      <c r="D33" s="121"/>
      <c r="E33" s="121"/>
      <c r="F33" s="71"/>
      <c r="G33" s="122">
        <f>G31+G27</f>
        <v>415000</v>
      </c>
      <c r="H33"/>
    </row>
    <row r="34" spans="2:8" ht="19.7" thickBot="1">
      <c r="B34" s="123" t="s">
        <v>165</v>
      </c>
      <c r="C34" s="125"/>
      <c r="D34" s="125"/>
      <c r="E34" s="125"/>
      <c r="F34" s="72"/>
      <c r="G34" s="126">
        <f>G33*1.18</f>
        <v>489700</v>
      </c>
      <c r="H34"/>
    </row>
  </sheetData>
  <sheetProtection algorithmName="SHA-512" hashValue="u3l1fa0pSAdshVLaPvgy+BAvdQ4w4x+IwD0V14APlzJkxmcfUorW9bGY+vq/JpJmuHbTYCcdPJc2bFpayp505g==" saltValue="yYhe8BA8PaWADDSq7sPbhQ==" spinCount="100000" sheet="1" objects="1" scenarios="1"/>
  <autoFilter ref="A2:J31" xr:uid="{00000000-0009-0000-0000-000000000000}"/>
  <mergeCells count="2">
    <mergeCell ref="A3:B3"/>
    <mergeCell ref="A28:B28"/>
  </mergeCells>
  <conditionalFormatting sqref="C6:C12 C15:C19 C22:C25 C29:C30">
    <cfRule type="containsBlanks" dxfId="6" priority="3">
      <formula>LEN(TRIM(C6))=0</formula>
    </cfRule>
  </conditionalFormatting>
  <conditionalFormatting sqref="I5:K12 I27:K27 I29:K30">
    <cfRule type="notContainsBlanks" dxfId="5" priority="4">
      <formula>LEN(TRIM(I5))&gt;0</formula>
    </cfRule>
  </conditionalFormatting>
  <conditionalFormatting sqref="I15:K19">
    <cfRule type="notContainsBlanks" dxfId="4" priority="2">
      <formula>LEN(TRIM(I15))&gt;0</formula>
    </cfRule>
  </conditionalFormatting>
  <conditionalFormatting sqref="I22:K25">
    <cfRule type="notContainsBlanks" dxfId="3" priority="1">
      <formula>LEN(TRIM(I22))&gt;0</formula>
    </cfRule>
  </conditionalFormatting>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2288-1753-4BB8-9DAB-629B7561CA53}">
  <sheetPr>
    <tabColor rgb="FFFFFF00"/>
  </sheetPr>
  <dimension ref="A1:K32"/>
  <sheetViews>
    <sheetView rightToLeft="1" zoomScale="85" zoomScaleNormal="85" workbookViewId="0">
      <pane xSplit="2" ySplit="2" topLeftCell="C3" activePane="bottomRight" state="frozen"/>
      <selection pane="topRight" activeCell="C1" sqref="C1"/>
      <selection pane="bottomLeft" activeCell="A2" sqref="A2"/>
      <selection pane="bottomRight" activeCell="F14" sqref="F14"/>
    </sheetView>
  </sheetViews>
  <sheetFormatPr defaultColWidth="8.625" defaultRowHeight="14.3"/>
  <cols>
    <col min="1" max="1" width="8.625" customWidth="1"/>
    <col min="2" max="2" width="81" customWidth="1"/>
    <col min="3" max="3" width="11.875" customWidth="1"/>
    <col min="4" max="4" width="9.5" customWidth="1"/>
    <col min="5" max="5" width="15.25" customWidth="1"/>
    <col min="6" max="6" width="14.5" style="20" bestFit="1" customWidth="1"/>
    <col min="7" max="7" width="23" customWidth="1"/>
    <col min="8" max="8" width="58.5" style="132" customWidth="1"/>
    <col min="9" max="9" width="22.25" style="50" customWidth="1"/>
    <col min="10" max="10" width="29.125" style="50" customWidth="1"/>
    <col min="11" max="11" width="23.5" style="50" customWidth="1"/>
  </cols>
  <sheetData>
    <row r="1" spans="1:11" ht="23.8">
      <c r="A1" s="73" t="str">
        <f>'אשכול א'!A1</f>
        <v>עיריית מודיעין עילית - מכרז 22/2025 - מסמך ד' - כתב הכמויות למכרז</v>
      </c>
      <c r="B1" s="74"/>
      <c r="C1" s="78"/>
      <c r="D1" s="76"/>
      <c r="E1" s="77" t="s">
        <v>192</v>
      </c>
      <c r="F1" s="17"/>
      <c r="G1" s="78">
        <v>45962</v>
      </c>
      <c r="H1" s="76"/>
      <c r="I1" s="49" t="s">
        <v>7</v>
      </c>
      <c r="J1" s="49" t="s">
        <v>7</v>
      </c>
      <c r="K1" s="49" t="s">
        <v>7</v>
      </c>
    </row>
    <row r="2" spans="1:11" ht="29.25" thickBot="1">
      <c r="A2" s="79" t="s">
        <v>167</v>
      </c>
      <c r="B2" s="80" t="s">
        <v>9</v>
      </c>
      <c r="C2" s="28" t="s">
        <v>10</v>
      </c>
      <c r="D2" s="28" t="s">
        <v>11</v>
      </c>
      <c r="E2" s="29" t="s">
        <v>12</v>
      </c>
      <c r="F2" s="13" t="s">
        <v>249</v>
      </c>
      <c r="G2" s="31" t="s">
        <v>250</v>
      </c>
      <c r="H2" s="81" t="s">
        <v>13</v>
      </c>
      <c r="I2" s="136" t="s">
        <v>14</v>
      </c>
      <c r="J2" s="136" t="s">
        <v>15</v>
      </c>
      <c r="K2" s="136" t="s">
        <v>16</v>
      </c>
    </row>
    <row r="3" spans="1:11" ht="20.399999999999999" thickTop="1" thickBot="1">
      <c r="A3" s="148" t="s">
        <v>17</v>
      </c>
      <c r="B3" s="148"/>
      <c r="C3" s="42"/>
      <c r="D3" s="42"/>
      <c r="E3" s="43"/>
      <c r="F3" s="44"/>
      <c r="G3" s="45"/>
      <c r="H3" s="45"/>
      <c r="I3" s="137"/>
      <c r="J3" s="137"/>
      <c r="K3" s="137"/>
    </row>
    <row r="4" spans="1:11">
      <c r="A4" s="82"/>
      <c r="B4" s="94" t="s">
        <v>54</v>
      </c>
      <c r="C4" s="24"/>
      <c r="D4" s="8"/>
      <c r="E4" s="8"/>
      <c r="F4" s="19"/>
      <c r="G4" s="9"/>
      <c r="H4" s="95"/>
      <c r="I4" s="140"/>
      <c r="J4" s="140"/>
      <c r="K4" s="140"/>
    </row>
    <row r="5" spans="1:11" ht="28.55">
      <c r="A5" s="85">
        <f>'אשכול ב'!A30+1</f>
        <v>119</v>
      </c>
      <c r="B5" s="86" t="s">
        <v>193</v>
      </c>
      <c r="C5" s="36">
        <v>1</v>
      </c>
      <c r="D5" s="2" t="s">
        <v>19</v>
      </c>
      <c r="E5" s="30">
        <v>8500</v>
      </c>
      <c r="F5" s="15"/>
      <c r="G5" s="1">
        <f>(E5-(F5*E5))*C5</f>
        <v>8500</v>
      </c>
      <c r="H5" s="90" t="s">
        <v>194</v>
      </c>
      <c r="I5" s="47" t="s">
        <v>56</v>
      </c>
      <c r="J5" s="47" t="s">
        <v>195</v>
      </c>
      <c r="K5" s="47"/>
    </row>
    <row r="6" spans="1:11" ht="28.55">
      <c r="A6" s="85">
        <f>A5+1</f>
        <v>120</v>
      </c>
      <c r="B6" s="86" t="s">
        <v>196</v>
      </c>
      <c r="C6" s="36">
        <v>1</v>
      </c>
      <c r="D6" s="2" t="s">
        <v>19</v>
      </c>
      <c r="E6" s="30">
        <v>32000</v>
      </c>
      <c r="F6" s="15"/>
      <c r="G6" s="1">
        <f>(E6-(F6*E6))*C6</f>
        <v>32000</v>
      </c>
      <c r="H6" s="87" t="s">
        <v>197</v>
      </c>
      <c r="I6" s="47" t="s">
        <v>56</v>
      </c>
      <c r="J6" s="47" t="s">
        <v>198</v>
      </c>
      <c r="K6" s="47"/>
    </row>
    <row r="7" spans="1:11" ht="14.95" thickBot="1">
      <c r="A7" s="91"/>
      <c r="B7" s="92" t="s">
        <v>68</v>
      </c>
      <c r="C7" s="25"/>
      <c r="D7" s="10"/>
      <c r="E7" s="10"/>
      <c r="F7" s="16"/>
      <c r="G7" s="11">
        <f>SUM(G5:G6)</f>
        <v>40500</v>
      </c>
      <c r="H7" s="93"/>
      <c r="I7" s="139"/>
      <c r="J7" s="139"/>
      <c r="K7" s="139"/>
    </row>
    <row r="8" spans="1:11">
      <c r="A8" s="82"/>
      <c r="B8" s="83" t="s">
        <v>199</v>
      </c>
      <c r="C8" s="21"/>
      <c r="D8" s="5"/>
      <c r="E8" s="5"/>
      <c r="F8" s="18"/>
      <c r="G8" s="6"/>
      <c r="H8" s="84"/>
      <c r="I8" s="47"/>
      <c r="J8" s="47"/>
      <c r="K8" s="47"/>
    </row>
    <row r="9" spans="1:11" ht="28.55">
      <c r="A9" s="85">
        <f>A6+1</f>
        <v>121</v>
      </c>
      <c r="B9" s="86" t="s">
        <v>200</v>
      </c>
      <c r="C9" s="36">
        <v>1</v>
      </c>
      <c r="D9" s="2" t="s">
        <v>85</v>
      </c>
      <c r="E9" s="30">
        <v>35</v>
      </c>
      <c r="F9" s="15"/>
      <c r="G9" s="1">
        <f>(E9-(F9*E9))*C9</f>
        <v>35</v>
      </c>
      <c r="H9" s="87" t="s">
        <v>87</v>
      </c>
      <c r="I9" s="47" t="s">
        <v>28</v>
      </c>
      <c r="J9" s="47" t="s">
        <v>28</v>
      </c>
      <c r="K9" s="47" t="s">
        <v>28</v>
      </c>
    </row>
    <row r="10" spans="1:11" ht="28.55">
      <c r="A10" s="85">
        <f>A9+1</f>
        <v>122</v>
      </c>
      <c r="B10" s="86" t="s">
        <v>201</v>
      </c>
      <c r="C10" s="36">
        <v>1</v>
      </c>
      <c r="D10" s="2" t="s">
        <v>85</v>
      </c>
      <c r="E10" s="30">
        <v>40</v>
      </c>
      <c r="F10" s="15"/>
      <c r="G10" s="1">
        <f>(E10-(F10*E10))*C10</f>
        <v>40</v>
      </c>
      <c r="H10" s="87" t="s">
        <v>87</v>
      </c>
      <c r="I10" s="47" t="s">
        <v>28</v>
      </c>
      <c r="J10" s="47" t="s">
        <v>28</v>
      </c>
      <c r="K10" s="47" t="s">
        <v>28</v>
      </c>
    </row>
    <row r="11" spans="1:11" ht="32.6">
      <c r="A11" s="85">
        <f t="shared" ref="A11:A13" si="0">A10+1</f>
        <v>123</v>
      </c>
      <c r="B11" s="135" t="s">
        <v>244</v>
      </c>
      <c r="C11" s="23">
        <v>1</v>
      </c>
      <c r="D11" s="2" t="s">
        <v>85</v>
      </c>
      <c r="E11" s="30">
        <v>45</v>
      </c>
      <c r="F11" s="15"/>
      <c r="G11" s="1">
        <f t="shared" ref="G11" si="1">(E11-(F11*E11))*C11</f>
        <v>45</v>
      </c>
      <c r="H11" s="87" t="s">
        <v>87</v>
      </c>
      <c r="I11" s="47"/>
      <c r="J11" s="47"/>
      <c r="K11" s="47"/>
    </row>
    <row r="12" spans="1:11" ht="28.55">
      <c r="A12" s="85">
        <f t="shared" si="0"/>
        <v>124</v>
      </c>
      <c r="B12" s="86" t="s">
        <v>81</v>
      </c>
      <c r="C12" s="23">
        <v>1</v>
      </c>
      <c r="D12" s="2" t="s">
        <v>19</v>
      </c>
      <c r="E12" s="30">
        <v>350</v>
      </c>
      <c r="F12" s="15"/>
      <c r="G12" s="1">
        <f t="shared" ref="G12:G13" si="2">(E12-(F12*E12))*C12</f>
        <v>350</v>
      </c>
      <c r="H12" s="87" t="s">
        <v>82</v>
      </c>
      <c r="I12" s="47"/>
      <c r="J12" s="47"/>
      <c r="K12" s="47"/>
    </row>
    <row r="13" spans="1:11">
      <c r="A13" s="85">
        <f t="shared" si="0"/>
        <v>125</v>
      </c>
      <c r="B13" s="86" t="s">
        <v>83</v>
      </c>
      <c r="C13" s="36">
        <v>1</v>
      </c>
      <c r="D13" s="2" t="s">
        <v>19</v>
      </c>
      <c r="E13" s="30">
        <v>350</v>
      </c>
      <c r="F13" s="15"/>
      <c r="G13" s="1">
        <f t="shared" si="2"/>
        <v>350</v>
      </c>
      <c r="H13" s="87"/>
      <c r="I13" s="47"/>
      <c r="J13" s="47"/>
      <c r="K13" s="47"/>
    </row>
    <row r="14" spans="1:11" ht="28.55">
      <c r="A14" s="85">
        <f t="shared" ref="A14" si="3">A13+1</f>
        <v>126</v>
      </c>
      <c r="B14" s="86" t="s">
        <v>202</v>
      </c>
      <c r="C14" s="36">
        <v>1</v>
      </c>
      <c r="D14" s="2" t="s">
        <v>19</v>
      </c>
      <c r="E14" s="30">
        <v>550</v>
      </c>
      <c r="F14" s="15"/>
      <c r="G14" s="1">
        <f>(E14-(F14*E14))*C14</f>
        <v>550</v>
      </c>
      <c r="H14" s="87"/>
      <c r="I14" s="47"/>
      <c r="J14" s="47"/>
      <c r="K14" s="47"/>
    </row>
    <row r="15" spans="1:11" ht="14.95" thickBot="1">
      <c r="A15" s="91"/>
      <c r="B15" s="92" t="s">
        <v>203</v>
      </c>
      <c r="C15" s="25"/>
      <c r="D15" s="10"/>
      <c r="E15" s="10"/>
      <c r="F15" s="16"/>
      <c r="G15" s="11">
        <f>SUM(G9:G14)</f>
        <v>1370</v>
      </c>
      <c r="H15" s="93"/>
      <c r="I15" s="139"/>
      <c r="J15" s="139"/>
      <c r="K15" s="139"/>
    </row>
    <row r="16" spans="1:11" ht="42.8">
      <c r="A16" s="82"/>
      <c r="B16" s="83" t="s">
        <v>122</v>
      </c>
      <c r="C16" s="21"/>
      <c r="D16" s="5"/>
      <c r="E16" s="5"/>
      <c r="F16" s="18"/>
      <c r="G16" s="6"/>
      <c r="H16" s="106" t="s">
        <v>123</v>
      </c>
      <c r="I16" s="143"/>
      <c r="J16" s="143"/>
      <c r="K16" s="143"/>
    </row>
    <row r="17" spans="1:11" ht="28.55">
      <c r="A17" s="85">
        <f>A14+1</f>
        <v>127</v>
      </c>
      <c r="B17" s="86" t="s">
        <v>204</v>
      </c>
      <c r="C17" s="36">
        <v>1</v>
      </c>
      <c r="D17" s="2" t="s">
        <v>85</v>
      </c>
      <c r="E17" s="30">
        <v>400</v>
      </c>
      <c r="F17" s="15"/>
      <c r="G17" s="1">
        <f t="shared" ref="G17:G22" si="4">(E17-(F17*E17))*C17</f>
        <v>400</v>
      </c>
      <c r="H17" s="87" t="s">
        <v>205</v>
      </c>
      <c r="I17" s="47"/>
      <c r="J17" s="47"/>
      <c r="K17" s="47"/>
    </row>
    <row r="18" spans="1:11" ht="28.55">
      <c r="A18" s="85">
        <f t="shared" ref="A18:A22" si="5">A17+1</f>
        <v>128</v>
      </c>
      <c r="B18" s="86" t="s">
        <v>245</v>
      </c>
      <c r="C18" s="36">
        <v>1</v>
      </c>
      <c r="D18" s="2" t="s">
        <v>85</v>
      </c>
      <c r="E18" s="30">
        <v>10</v>
      </c>
      <c r="F18" s="15"/>
      <c r="G18" s="1">
        <f t="shared" si="4"/>
        <v>10</v>
      </c>
      <c r="H18" s="87" t="s">
        <v>206</v>
      </c>
      <c r="I18" s="47"/>
      <c r="J18" s="47"/>
      <c r="K18" s="47"/>
    </row>
    <row r="19" spans="1:11" ht="28.55">
      <c r="A19" s="85">
        <f t="shared" si="5"/>
        <v>129</v>
      </c>
      <c r="B19" s="86" t="s">
        <v>246</v>
      </c>
      <c r="C19" s="36">
        <v>1</v>
      </c>
      <c r="D19" s="2" t="s">
        <v>85</v>
      </c>
      <c r="E19" s="30">
        <v>20</v>
      </c>
      <c r="F19" s="15"/>
      <c r="G19" s="1">
        <f t="shared" si="4"/>
        <v>20</v>
      </c>
      <c r="H19" s="87" t="s">
        <v>206</v>
      </c>
      <c r="I19" s="47"/>
      <c r="J19" s="47"/>
      <c r="K19" s="47"/>
    </row>
    <row r="20" spans="1:11" ht="28.55">
      <c r="A20" s="85">
        <f t="shared" si="5"/>
        <v>130</v>
      </c>
      <c r="B20" s="86" t="s">
        <v>207</v>
      </c>
      <c r="C20" s="36">
        <v>1</v>
      </c>
      <c r="D20" s="2" t="s">
        <v>85</v>
      </c>
      <c r="E20" s="30">
        <v>35</v>
      </c>
      <c r="F20" s="15"/>
      <c r="G20" s="1">
        <f t="shared" si="4"/>
        <v>35</v>
      </c>
      <c r="H20" s="87" t="s">
        <v>206</v>
      </c>
      <c r="I20" s="47"/>
      <c r="J20" s="47"/>
      <c r="K20" s="47"/>
    </row>
    <row r="21" spans="1:11" ht="42.8">
      <c r="A21" s="85">
        <f t="shared" si="5"/>
        <v>131</v>
      </c>
      <c r="B21" s="86" t="s">
        <v>247</v>
      </c>
      <c r="C21" s="36">
        <v>1</v>
      </c>
      <c r="D21" s="2" t="s">
        <v>85</v>
      </c>
      <c r="E21" s="30">
        <v>300</v>
      </c>
      <c r="F21" s="15"/>
      <c r="G21" s="1">
        <f t="shared" ref="G21" si="6">(E21-(F21*E21))*C21</f>
        <v>300</v>
      </c>
      <c r="H21" s="90" t="s">
        <v>248</v>
      </c>
      <c r="I21" s="47"/>
      <c r="J21" s="47"/>
      <c r="K21" s="47"/>
    </row>
    <row r="22" spans="1:11" ht="57.1">
      <c r="A22" s="85">
        <f t="shared" si="5"/>
        <v>132</v>
      </c>
      <c r="B22" s="86" t="s">
        <v>208</v>
      </c>
      <c r="C22" s="36">
        <v>1</v>
      </c>
      <c r="D22" s="2" t="s">
        <v>85</v>
      </c>
      <c r="E22" s="30">
        <v>450</v>
      </c>
      <c r="F22" s="15"/>
      <c r="G22" s="1">
        <f t="shared" si="4"/>
        <v>450</v>
      </c>
      <c r="H22" s="87" t="s">
        <v>209</v>
      </c>
      <c r="I22" s="47"/>
      <c r="J22" s="47"/>
      <c r="K22" s="47"/>
    </row>
    <row r="23" spans="1:11">
      <c r="A23" s="85">
        <f t="shared" ref="A23" si="7">A22+1</f>
        <v>133</v>
      </c>
      <c r="B23" s="98" t="s">
        <v>210</v>
      </c>
      <c r="C23" s="36">
        <v>1</v>
      </c>
      <c r="D23" s="7" t="s">
        <v>125</v>
      </c>
      <c r="E23" s="30">
        <v>3300</v>
      </c>
      <c r="F23" s="15"/>
      <c r="G23" s="1">
        <f>(E23-(F23*E23))*C23</f>
        <v>3300</v>
      </c>
      <c r="H23" s="97" t="s">
        <v>211</v>
      </c>
      <c r="I23" s="47"/>
      <c r="J23" s="47"/>
      <c r="K23" s="47"/>
    </row>
    <row r="24" spans="1:11" ht="14.95" thickBot="1">
      <c r="A24" s="91"/>
      <c r="B24" s="92" t="s">
        <v>140</v>
      </c>
      <c r="C24" s="25"/>
      <c r="D24" s="10"/>
      <c r="E24" s="10"/>
      <c r="F24" s="16"/>
      <c r="G24" s="11">
        <f>SUM(G17:G23)</f>
        <v>4515</v>
      </c>
      <c r="H24" s="93"/>
      <c r="I24" s="47"/>
      <c r="J24" s="47"/>
      <c r="K24" s="47"/>
    </row>
    <row r="25" spans="1:11" ht="19.7" thickBot="1">
      <c r="A25" s="108"/>
      <c r="B25" s="52" t="s">
        <v>149</v>
      </c>
      <c r="C25" s="53"/>
      <c r="D25" s="54"/>
      <c r="E25" s="54"/>
      <c r="F25" s="55"/>
      <c r="G25" s="51">
        <f>G24+G15+G7</f>
        <v>46385</v>
      </c>
      <c r="H25" s="109"/>
      <c r="I25" s="47"/>
      <c r="J25" s="47"/>
      <c r="K25" s="47"/>
    </row>
    <row r="26" spans="1:11" ht="19.7" thickBot="1">
      <c r="A26" s="148" t="s">
        <v>150</v>
      </c>
      <c r="B26" s="149"/>
      <c r="C26" s="42"/>
      <c r="D26" s="42"/>
      <c r="E26" s="43"/>
      <c r="F26" s="44"/>
      <c r="G26" s="45"/>
      <c r="H26" s="110"/>
      <c r="I26" s="144"/>
      <c r="J26" s="144"/>
      <c r="K26" s="144"/>
    </row>
    <row r="27" spans="1:11" ht="28.55">
      <c r="A27" s="85">
        <f>A23+1</f>
        <v>134</v>
      </c>
      <c r="B27" s="111" t="s">
        <v>151</v>
      </c>
      <c r="C27" s="27" t="s">
        <v>152</v>
      </c>
      <c r="D27" s="2" t="s">
        <v>19</v>
      </c>
      <c r="E27" s="12"/>
      <c r="F27" s="70" t="s">
        <v>153</v>
      </c>
      <c r="G27" s="3"/>
      <c r="H27" s="107" t="s">
        <v>154</v>
      </c>
      <c r="I27" s="47"/>
      <c r="J27" s="47"/>
      <c r="K27" s="47"/>
    </row>
    <row r="28" spans="1:11" ht="43.5" customHeight="1" thickBot="1">
      <c r="A28" s="85">
        <f>A27+1</f>
        <v>135</v>
      </c>
      <c r="B28" s="102" t="s">
        <v>157</v>
      </c>
      <c r="C28" s="60" t="s">
        <v>189</v>
      </c>
      <c r="D28" s="2" t="s">
        <v>158</v>
      </c>
      <c r="E28" s="12"/>
      <c r="F28" s="134" t="s">
        <v>190</v>
      </c>
      <c r="G28" s="133"/>
      <c r="H28" s="107" t="s">
        <v>159</v>
      </c>
      <c r="I28" s="47"/>
      <c r="J28" s="47"/>
      <c r="K28" s="47"/>
    </row>
    <row r="29" spans="1:11" s="116" customFormat="1" ht="19.7" thickBot="1">
      <c r="A29" s="112"/>
      <c r="B29" s="52"/>
      <c r="C29" s="52"/>
      <c r="D29" s="52"/>
      <c r="E29" s="52"/>
      <c r="F29" s="57"/>
      <c r="G29" s="114"/>
      <c r="H29" s="115"/>
      <c r="I29" s="58"/>
      <c r="J29" s="58"/>
      <c r="K29" s="58"/>
    </row>
    <row r="30" spans="1:11" ht="14.95" thickBot="1">
      <c r="H30" s="118"/>
    </row>
    <row r="31" spans="1:11" ht="19.7" thickBot="1">
      <c r="B31" s="119" t="s">
        <v>191</v>
      </c>
      <c r="C31" s="121"/>
      <c r="D31" s="121"/>
      <c r="E31" s="121"/>
      <c r="F31" s="71"/>
      <c r="G31" s="122">
        <f>G29+G25</f>
        <v>46385</v>
      </c>
      <c r="H31"/>
    </row>
    <row r="32" spans="1:11" ht="19.7" thickBot="1">
      <c r="B32" s="123" t="s">
        <v>165</v>
      </c>
      <c r="C32" s="125"/>
      <c r="D32" s="125"/>
      <c r="E32" s="125"/>
      <c r="F32" s="72"/>
      <c r="G32" s="126">
        <f>G31*1.18</f>
        <v>54734.299999999996</v>
      </c>
      <c r="H32"/>
    </row>
  </sheetData>
  <sheetProtection algorithmName="SHA-512" hashValue="F9Qqo+L8VfH9GoKCMkP4jX0IrXi0W3/AvGRksRsFQ3SoRocB5xxs8Jp4jAex+icxLimlOev/AOpnxqVqmx4rcw==" saltValue="YFEnDUnXwNQuSZzMnbX0bg==" spinCount="100000" sheet="1" objects="1" scenarios="1"/>
  <autoFilter ref="A2:J29" xr:uid="{00000000-0009-0000-0000-000000000000}"/>
  <mergeCells count="2">
    <mergeCell ref="A3:B3"/>
    <mergeCell ref="A26:B26"/>
  </mergeCells>
  <conditionalFormatting sqref="C5:C6 C9:C14 C17:C23">
    <cfRule type="containsBlanks" dxfId="2" priority="10">
      <formula>LEN(TRIM(C5))=0</formula>
    </cfRule>
  </conditionalFormatting>
  <conditionalFormatting sqref="C28">
    <cfRule type="containsBlanks" dxfId="1" priority="6">
      <formula>LEN(TRIM(C28))=0</formula>
    </cfRule>
  </conditionalFormatting>
  <conditionalFormatting sqref="I5:K6 I8:K14 I17:K25 I27:K28">
    <cfRule type="notContainsBlanks" dxfId="0" priority="11">
      <formula>LEN(TRIM(I5))&gt;0</formula>
    </cfRule>
  </conditionalFormatting>
  <pageMargins left="0.7" right="0.7" top="0.75" bottom="0.75"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6e149b-8ad8-49ae-992c-5201861f06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E03739AB8B4DD44F90047E711D846386" ma:contentTypeVersion="19" ma:contentTypeDescription="צור מסמך חדש." ma:contentTypeScope="" ma:versionID="4c260e737e71b8c42ca4bf730f63c1a5">
  <xsd:schema xmlns:xsd="http://www.w3.org/2001/XMLSchema" xmlns:xs="http://www.w3.org/2001/XMLSchema" xmlns:p="http://schemas.microsoft.com/office/2006/metadata/properties" xmlns:ns3="866e149b-8ad8-49ae-992c-5201861f063b" xmlns:ns4="c4305a90-9aea-4630-b8a1-a5ef5746914e" targetNamespace="http://schemas.microsoft.com/office/2006/metadata/properties" ma:root="true" ma:fieldsID="f1b7fff4765bdb6a41da43cb9f835a29" ns3:_="" ns4:_="">
    <xsd:import namespace="866e149b-8ad8-49ae-992c-5201861f063b"/>
    <xsd:import namespace="c4305a90-9aea-4630-b8a1-a5ef5746914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e149b-8ad8-49ae-992c-5201861f0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305a90-9aea-4630-b8a1-a5ef5746914e" elementFormDefault="qualified">
    <xsd:import namespace="http://schemas.microsoft.com/office/2006/documentManagement/types"/>
    <xsd:import namespace="http://schemas.microsoft.com/office/infopath/2007/PartnerControls"/>
    <xsd:element name="SharedWithUsers" ma:index="19"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משותף עם פרטים" ma:internalName="SharedWithDetails" ma:readOnly="true">
      <xsd:simpleType>
        <xsd:restriction base="dms:Note">
          <xsd:maxLength value="255"/>
        </xsd:restriction>
      </xsd:simpleType>
    </xsd:element>
    <xsd:element name="SharingHintHash" ma:index="21" nillable="true" ma:displayName="Hash של רמז לשיתוף"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B4681F-B07D-4C75-BCD7-DCDA2A3B44B5}">
  <ds:schemaRefs>
    <ds:schemaRef ds:uri="http://schemas.microsoft.com/office/2006/metadata/properties"/>
    <ds:schemaRef ds:uri="http://schemas.microsoft.com/office/infopath/2007/PartnerControls"/>
    <ds:schemaRef ds:uri="866e149b-8ad8-49ae-992c-5201861f063b"/>
  </ds:schemaRefs>
</ds:datastoreItem>
</file>

<file path=customXml/itemProps2.xml><?xml version="1.0" encoding="utf-8"?>
<ds:datastoreItem xmlns:ds="http://schemas.openxmlformats.org/officeDocument/2006/customXml" ds:itemID="{7BFBE23E-06E1-44F2-A2B9-156C1915FC98}">
  <ds:schemaRefs>
    <ds:schemaRef ds:uri="http://schemas.microsoft.com/sharepoint/v3/contenttype/forms"/>
  </ds:schemaRefs>
</ds:datastoreItem>
</file>

<file path=customXml/itemProps3.xml><?xml version="1.0" encoding="utf-8"?>
<ds:datastoreItem xmlns:ds="http://schemas.openxmlformats.org/officeDocument/2006/customXml" ds:itemID="{4B124DE7-5829-48E9-AA8A-B5D969E87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e149b-8ad8-49ae-992c-5201861f063b"/>
    <ds:schemaRef ds:uri="c4305a90-9aea-4630-b8a1-a5ef574691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סיכום</vt:lpstr>
      <vt:lpstr>אשכול א</vt:lpstr>
      <vt:lpstr>אשכול ב</vt:lpstr>
      <vt:lpstr>אשכול ג</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Igor Penyasov</cp:lastModifiedBy>
  <cp:revision/>
  <dcterms:created xsi:type="dcterms:W3CDTF">2019-04-03T07:37:16Z</dcterms:created>
  <dcterms:modified xsi:type="dcterms:W3CDTF">2025-12-14T19:13:56Z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or">
    <vt:lpwstr>OdcanitPlatinum</vt:lpwstr>
  </property>
  <property fmtid="{D5CDD505-2E9C-101B-9397-08002B2CF9AE}" pid="3" name="PlatDBName">
    <vt:lpwstr>Odlight_6642</vt:lpwstr>
  </property>
  <property fmtid="{D5CDD505-2E9C-101B-9397-08002B2CF9AE}" pid="4" name="MachineName">
    <vt:lpwstr>SHIRANF10</vt:lpwstr>
  </property>
  <property fmtid="{D5CDD505-2E9C-101B-9397-08002B2CF9AE}" pid="5" name="DocCounter">
    <vt:lpwstr>683302</vt:lpwstr>
  </property>
  <property fmtid="{D5CDD505-2E9C-101B-9397-08002B2CF9AE}" pid="6" name="ContentTypeId">
    <vt:lpwstr>0x010100E03739AB8B4DD44F90047E711D846386</vt:lpwstr>
  </property>
</Properties>
</file>